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ytesh\Desktop\R5公会計\新潟県\見附市\成果品\2.附属明細書及び注記\一般会計等\"/>
    </mc:Choice>
  </mc:AlternateContent>
  <xr:revisionPtr revIDLastSave="0" documentId="13_ncr:1_{896514D0-E0EF-4F31-A6F8-AC4925B4135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有形固定資産の明細" sheetId="15" r:id="rId1"/>
    <sheet name="有形固定資産に係る行政目的別の明細" sheetId="16" r:id="rId2"/>
    <sheet name="投資及び出資金の明細" sheetId="1" r:id="rId3"/>
    <sheet name="基金の明細" sheetId="2" r:id="rId4"/>
    <sheet name="貸付金の明細" sheetId="3" r:id="rId5"/>
    <sheet name="長期延滞債権の明細" sheetId="4" r:id="rId6"/>
    <sheet name="未収金の明細" sheetId="5" r:id="rId7"/>
    <sheet name="地方債等（借入先別）の明細" sheetId="6" r:id="rId8"/>
    <sheet name="地方債等（利率別）の明細" sheetId="7" r:id="rId9"/>
    <sheet name="地方債等（返済期間別）の明細" sheetId="8" r:id="rId10"/>
    <sheet name="特定の契約条項が付された地方債等の概要" sheetId="9" r:id="rId11"/>
    <sheet name="引当金の明細" sheetId="10" r:id="rId12"/>
    <sheet name="補助金等の明細" sheetId="11" r:id="rId13"/>
    <sheet name="財源の明細" sheetId="12" r:id="rId14"/>
    <sheet name="財源情報の明細" sheetId="14" r:id="rId15"/>
    <sheet name="資金の明細" sheetId="13" r:id="rId16"/>
  </sheets>
  <definedNames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6" l="1"/>
  <c r="F15" i="6"/>
  <c r="G15" i="6"/>
  <c r="E15" i="6"/>
  <c r="D15" i="6"/>
  <c r="F13" i="6"/>
  <c r="G13" i="6"/>
  <c r="C17" i="6"/>
  <c r="F17" i="6"/>
  <c r="C13" i="6"/>
  <c r="E13" i="6"/>
  <c r="C10" i="6"/>
  <c r="D10" i="6"/>
  <c r="C18" i="6"/>
  <c r="D18" i="6"/>
  <c r="F8" i="6"/>
  <c r="G8" i="6"/>
  <c r="E8" i="6"/>
  <c r="D8" i="6"/>
  <c r="C9" i="6"/>
  <c r="F9" i="6"/>
  <c r="G9" i="6"/>
  <c r="D9" i="6"/>
  <c r="C16" i="6"/>
  <c r="G11" i="6"/>
  <c r="K11" i="6"/>
  <c r="G16" i="6"/>
  <c r="D16" i="6"/>
  <c r="C11" i="6"/>
  <c r="F11" i="6"/>
  <c r="E11" i="6"/>
  <c r="D11" i="6"/>
  <c r="C12" i="6"/>
  <c r="G12" i="6"/>
  <c r="K12" i="6"/>
  <c r="F12" i="6"/>
  <c r="E12" i="6"/>
  <c r="D12" i="6"/>
  <c r="D13" i="6"/>
  <c r="A6" i="7"/>
  <c r="A6" i="8"/>
  <c r="F8" i="14"/>
  <c r="E10" i="14"/>
  <c r="E9" i="14"/>
  <c r="E8" i="14" s="1"/>
  <c r="D8" i="14"/>
  <c r="C8" i="14"/>
  <c r="E20" i="12"/>
  <c r="E19" i="12"/>
  <c r="D12" i="11" l="1"/>
  <c r="F9" i="2" l="1"/>
  <c r="G9" i="2" s="1"/>
  <c r="F8" i="2"/>
  <c r="G8" i="2" s="1"/>
  <c r="F7" i="2"/>
  <c r="G7" i="2" s="1"/>
  <c r="K25" i="1"/>
  <c r="G25" i="1"/>
  <c r="E25" i="1"/>
  <c r="K24" i="1"/>
  <c r="G24" i="1"/>
  <c r="E24" i="1"/>
  <c r="H24" i="1" s="1"/>
  <c r="I24" i="1" s="1"/>
  <c r="J24" i="1" s="1"/>
  <c r="K23" i="1"/>
  <c r="H23" i="1"/>
  <c r="I23" i="1" s="1"/>
  <c r="J23" i="1" s="1"/>
  <c r="G23" i="1"/>
  <c r="E23" i="1"/>
  <c r="K22" i="1"/>
  <c r="G22" i="1"/>
  <c r="E22" i="1"/>
  <c r="H22" i="1" s="1"/>
  <c r="I22" i="1" s="1"/>
  <c r="J22" i="1" s="1"/>
  <c r="K21" i="1"/>
  <c r="G21" i="1"/>
  <c r="E21" i="1"/>
  <c r="K20" i="1"/>
  <c r="G20" i="1"/>
  <c r="E20" i="1"/>
  <c r="K19" i="1"/>
  <c r="G19" i="1"/>
  <c r="H19" i="1" s="1"/>
  <c r="I19" i="1" s="1"/>
  <c r="J19" i="1" s="1"/>
  <c r="E19" i="1"/>
  <c r="K18" i="1"/>
  <c r="G18" i="1"/>
  <c r="E18" i="1"/>
  <c r="H18" i="1" s="1"/>
  <c r="I18" i="1" s="1"/>
  <c r="J18" i="1" s="1"/>
  <c r="H21" i="1" l="1"/>
  <c r="I21" i="1" s="1"/>
  <c r="J21" i="1" s="1"/>
  <c r="H20" i="1"/>
  <c r="I20" i="1" s="1"/>
  <c r="J20" i="1" s="1"/>
  <c r="H25" i="1"/>
  <c r="I25" i="1" s="1"/>
  <c r="J25" i="1" s="1"/>
  <c r="A3" i="16" l="1"/>
  <c r="A3" i="1"/>
  <c r="A3" i="2"/>
  <c r="A3" i="3"/>
  <c r="A3" i="4"/>
  <c r="A3" i="5"/>
  <c r="A3" i="6"/>
  <c r="A3" i="7"/>
  <c r="A3" i="8"/>
  <c r="A3" i="9"/>
  <c r="A3" i="10"/>
  <c r="A3" i="11"/>
  <c r="A3" i="12"/>
  <c r="A3" i="14"/>
  <c r="A3" i="13"/>
  <c r="A2" i="16"/>
  <c r="A2" i="1"/>
  <c r="A2" i="2"/>
  <c r="A2" i="3"/>
  <c r="A2" i="4"/>
  <c r="A2" i="5"/>
  <c r="A2" i="6"/>
  <c r="A2" i="7"/>
  <c r="A2" i="8"/>
  <c r="A2" i="9"/>
  <c r="A2" i="10"/>
  <c r="A2" i="11"/>
  <c r="A2" i="12"/>
  <c r="A2" i="14"/>
  <c r="A2" i="13"/>
  <c r="H7" i="1"/>
  <c r="G12" i="1"/>
  <c r="K26" i="1"/>
  <c r="K27" i="1"/>
  <c r="K28" i="1"/>
  <c r="K29" i="1"/>
  <c r="K30" i="1"/>
  <c r="K31" i="1"/>
  <c r="K32" i="1"/>
  <c r="K33" i="1"/>
  <c r="K34" i="1"/>
  <c r="K17" i="1"/>
  <c r="G26" i="1"/>
  <c r="G27" i="1"/>
  <c r="G28" i="1"/>
  <c r="G29" i="1"/>
  <c r="G30" i="1"/>
  <c r="G31" i="1"/>
  <c r="G32" i="1"/>
  <c r="G33" i="1"/>
  <c r="G34" i="1"/>
  <c r="G17" i="1"/>
  <c r="C35" i="1"/>
  <c r="D35" i="1"/>
  <c r="F35" i="1"/>
  <c r="B35" i="1"/>
  <c r="E26" i="1"/>
  <c r="E27" i="1"/>
  <c r="E28" i="1"/>
  <c r="E29" i="1"/>
  <c r="E30" i="1"/>
  <c r="E31" i="1"/>
  <c r="H31" i="1" s="1"/>
  <c r="I31" i="1" s="1"/>
  <c r="J31" i="1" s="1"/>
  <c r="E32" i="1"/>
  <c r="H32" i="1" s="1"/>
  <c r="I32" i="1" s="1"/>
  <c r="J32" i="1" s="1"/>
  <c r="E33" i="1"/>
  <c r="E34" i="1"/>
  <c r="E17" i="1"/>
  <c r="J12" i="1"/>
  <c r="E12" i="1"/>
  <c r="C13" i="1"/>
  <c r="D13" i="1"/>
  <c r="F13" i="1"/>
  <c r="B13" i="1"/>
  <c r="C8" i="1"/>
  <c r="E8" i="1"/>
  <c r="B8" i="1"/>
  <c r="F7" i="3"/>
  <c r="F8" i="3" s="1"/>
  <c r="G13" i="2"/>
  <c r="G14" i="2"/>
  <c r="G15" i="2"/>
  <c r="G16" i="2"/>
  <c r="G21" i="2"/>
  <c r="G22" i="2"/>
  <c r="G23" i="2"/>
  <c r="E24" i="2"/>
  <c r="D24" i="2"/>
  <c r="C24" i="2"/>
  <c r="B24" i="2"/>
  <c r="F10" i="2"/>
  <c r="G10" i="2" s="1"/>
  <c r="F11" i="2"/>
  <c r="G11" i="2" s="1"/>
  <c r="F12" i="2"/>
  <c r="G12" i="2" s="1"/>
  <c r="F13" i="2"/>
  <c r="F14" i="2"/>
  <c r="F15" i="2"/>
  <c r="F16" i="2"/>
  <c r="F17" i="2"/>
  <c r="G17" i="2" s="1"/>
  <c r="F18" i="2"/>
  <c r="G18" i="2" s="1"/>
  <c r="F19" i="2"/>
  <c r="G19" i="2" s="1"/>
  <c r="F20" i="2"/>
  <c r="G20" i="2" s="1"/>
  <c r="F21" i="2"/>
  <c r="F22" i="2"/>
  <c r="F23" i="2"/>
  <c r="F6" i="2"/>
  <c r="C8" i="3"/>
  <c r="D8" i="3"/>
  <c r="E8" i="3"/>
  <c r="B8" i="3"/>
  <c r="C23" i="4"/>
  <c r="B23" i="4"/>
  <c r="C8" i="4"/>
  <c r="B8" i="4"/>
  <c r="C23" i="5"/>
  <c r="C24" i="5" s="1"/>
  <c r="B23" i="5"/>
  <c r="C8" i="5"/>
  <c r="B8" i="5"/>
  <c r="E24" i="12"/>
  <c r="E21" i="12"/>
  <c r="E18" i="12"/>
  <c r="E15" i="12"/>
  <c r="E25" i="12" l="1"/>
  <c r="E26" i="12" s="1"/>
  <c r="B24" i="5"/>
  <c r="C24" i="4"/>
  <c r="B24" i="4"/>
  <c r="F24" i="2"/>
  <c r="G6" i="2"/>
  <c r="H27" i="1"/>
  <c r="I27" i="1" s="1"/>
  <c r="H28" i="1"/>
  <c r="I28" i="1" s="1"/>
  <c r="H29" i="1"/>
  <c r="I29" i="1" s="1"/>
  <c r="J29" i="1" s="1"/>
  <c r="H34" i="1"/>
  <c r="I34" i="1" s="1"/>
  <c r="H26" i="1"/>
  <c r="I26" i="1" s="1"/>
  <c r="J26" i="1" s="1"/>
  <c r="H33" i="1"/>
  <c r="I33" i="1" s="1"/>
  <c r="J33" i="1" s="1"/>
  <c r="H30" i="1"/>
  <c r="I30" i="1" s="1"/>
  <c r="J30" i="1" s="1"/>
  <c r="J34" i="1"/>
  <c r="J27" i="1"/>
  <c r="J28" i="1"/>
  <c r="E35" i="1"/>
  <c r="H17" i="1"/>
  <c r="I17" i="1" s="1"/>
  <c r="H12" i="1"/>
  <c r="I12" i="1" s="1"/>
  <c r="K35" i="1"/>
  <c r="J13" i="1"/>
  <c r="E13" i="1"/>
  <c r="F8" i="1"/>
  <c r="G7" i="1"/>
  <c r="G8" i="1" s="1"/>
  <c r="D8" i="1"/>
  <c r="G24" i="2"/>
  <c r="H18" i="6"/>
  <c r="H17" i="6"/>
  <c r="H16" i="6"/>
  <c r="B16" i="6" s="1"/>
  <c r="H15" i="6"/>
  <c r="B15" i="6" s="1"/>
  <c r="H9" i="6"/>
  <c r="H10" i="6"/>
  <c r="B10" i="6" s="1"/>
  <c r="H11" i="6"/>
  <c r="B11" i="6" s="1"/>
  <c r="H12" i="6"/>
  <c r="H13" i="6"/>
  <c r="B13" i="6" s="1"/>
  <c r="H8" i="6"/>
  <c r="B18" i="6"/>
  <c r="B17" i="6"/>
  <c r="B9" i="6"/>
  <c r="B12" i="6"/>
  <c r="B8" i="6"/>
  <c r="F19" i="6"/>
  <c r="G19" i="6"/>
  <c r="I19" i="6"/>
  <c r="J19" i="6"/>
  <c r="K19" i="6"/>
  <c r="E19" i="6"/>
  <c r="D19" i="6"/>
  <c r="C19" i="6"/>
  <c r="F8" i="10"/>
  <c r="F9" i="10"/>
  <c r="F10" i="10"/>
  <c r="F11" i="10"/>
  <c r="F7" i="10"/>
  <c r="C12" i="10"/>
  <c r="D12" i="10"/>
  <c r="E12" i="10"/>
  <c r="B12" i="10"/>
  <c r="D18" i="11"/>
  <c r="D17" i="11" s="1"/>
  <c r="B12" i="14"/>
  <c r="B9" i="13"/>
  <c r="H35" i="1" l="1"/>
  <c r="H8" i="1"/>
  <c r="H13" i="1"/>
  <c r="I13" i="1"/>
  <c r="H19" i="6"/>
  <c r="B19" i="6"/>
  <c r="F12" i="10"/>
  <c r="J17" i="1" l="1"/>
  <c r="J35" i="1" s="1"/>
  <c r="I35" i="1"/>
  <c r="F12" i="14"/>
</calcChain>
</file>

<file path=xl/sharedStrings.xml><?xml version="1.0" encoding="utf-8"?>
<sst xmlns="http://schemas.openxmlformats.org/spreadsheetml/2006/main" count="351" uniqueCount="231">
  <si>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</si>
  <si>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</si>
  <si>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</si>
  <si>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</si>
  <si>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</si>
  <si>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</si>
  <si>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</si>
  <si>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</si>
  <si>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</si>
  <si>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</si>
  <si>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</si>
  <si>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</si>
  <si>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</si>
  <si>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</si>
  <si>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</si>
  <si>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</si>
  <si>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</si>
  <si>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</si>
  <si>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</si>
  <si>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</si>
  <si>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</si>
  <si>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</si>
  <si>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</si>
  <si>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</si>
  <si>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</si>
  <si>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</si>
  <si>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</si>
  <si>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</si>
  <si>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</si>
  <si>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</si>
  <si>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</si>
  <si>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</si>
  <si>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</si>
  <si>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</si>
  <si>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</si>
  <si>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</si>
  <si>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</si>
  <si>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</si>
  <si>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</si>
  <si>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</si>
  <si>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</si>
  <si>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</si>
  <si>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</si>
  <si>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</si>
  <si>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</si>
  <si>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</si>
  <si>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</si>
  <si>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</si>
  <si>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</si>
  <si>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</si>
  <si>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</si>
  <si>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</si>
  <si>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</si>
  <si>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</si>
  <si>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</si>
  <si>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</si>
  <si>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</si>
  <si>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</si>
  <si>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</si>
  <si>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</si>
  <si>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</si>
  <si>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</si>
  <si>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</si>
  <si>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</si>
  <si>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</si>
  <si>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</si>
  <si>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</si>
  <si>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</si>
  <si>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</si>
  <si>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</si>
  <si>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</si>
  <si>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</si>
  <si>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</si>
  <si>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</si>
  <si>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</si>
  <si>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</si>
  <si>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</si>
  <si>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</si>
  <si>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</si>
  <si>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</si>
  <si>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</si>
  <si>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</si>
  <si>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</si>
  <si>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</si>
  <si>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</si>
  <si>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</si>
  <si>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</si>
  <si>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</si>
  <si>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</si>
  <si>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</si>
  <si>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</si>
  <si>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</si>
  <si>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</si>
  <si>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</si>
  <si>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</si>
  <si>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</si>
  <si>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</si>
  <si>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</si>
  <si>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</si>
  <si>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</si>
  <si>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</si>
  <si>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</si>
  <si>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</si>
  <si>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</si>
  <si>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</si>
  <si>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</si>
  <si>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</si>
  <si>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</si>
  <si>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</si>
  <si>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</si>
  <si>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</si>
  <si>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</si>
  <si>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資金の明細</t>
  </si>
  <si>
    <t>貸付金・基金等の増加</t>
  </si>
  <si>
    <t>有形固定資産等の増加</t>
  </si>
  <si>
    <t>純行政コスト</t>
  </si>
  <si>
    <t>地方債等</t>
  </si>
  <si>
    <t>内訳</t>
  </si>
  <si>
    <t>財源情報の明細</t>
    <rPh sb="2" eb="4">
      <t>ジョウホウ</t>
    </rPh>
    <phoneticPr fontId="5"/>
  </si>
  <si>
    <t>(単位：円)</t>
  </si>
  <si>
    <t>現金</t>
    <rPh sb="0" eb="2">
      <t>ゲンキン</t>
    </rPh>
    <phoneticPr fontId="4"/>
  </si>
  <si>
    <t>要求払預金
（普通預金等）</t>
    <rPh sb="0" eb="2">
      <t>ヨウキュウ</t>
    </rPh>
    <rPh sb="2" eb="3">
      <t>ハラ</t>
    </rPh>
    <rPh sb="3" eb="5">
      <t>ヨキン</t>
    </rPh>
    <rPh sb="7" eb="9">
      <t>フツウ</t>
    </rPh>
    <rPh sb="9" eb="12">
      <t>ヨキントウ</t>
    </rPh>
    <phoneticPr fontId="4"/>
  </si>
  <si>
    <t>短期投資
（現金同等物）</t>
    <rPh sb="0" eb="2">
      <t>タンキ</t>
    </rPh>
    <rPh sb="2" eb="4">
      <t>トウシ</t>
    </rPh>
    <rPh sb="6" eb="8">
      <t>ゲンキン</t>
    </rPh>
    <rPh sb="8" eb="10">
      <t>ドウトウ</t>
    </rPh>
    <rPh sb="10" eb="11">
      <t>ブツ</t>
    </rPh>
    <phoneticPr fontId="4"/>
  </si>
  <si>
    <t>国庫支出金</t>
    <rPh sb="0" eb="2">
      <t>コッコ</t>
    </rPh>
    <rPh sb="2" eb="5">
      <t>シシュツキン</t>
    </rPh>
    <phoneticPr fontId="5"/>
  </si>
  <si>
    <t>地方税</t>
  </si>
  <si>
    <t>地方譲与税</t>
  </si>
  <si>
    <t>地方交付税</t>
  </si>
  <si>
    <t>地方特例交付金</t>
  </si>
  <si>
    <t>分担金及び負担金</t>
  </si>
  <si>
    <t>臨時的
補助金</t>
    <rPh sb="0" eb="2">
      <t>リンジ</t>
    </rPh>
    <phoneticPr fontId="5"/>
  </si>
  <si>
    <t>県支出金</t>
    <rPh sb="0" eb="1">
      <t>ケン</t>
    </rPh>
    <rPh sb="1" eb="3">
      <t>シシュツ</t>
    </rPh>
    <rPh sb="3" eb="4">
      <t>キン</t>
    </rPh>
    <phoneticPr fontId="5"/>
  </si>
  <si>
    <t>その他</t>
    <rPh sb="2" eb="3">
      <t>タ</t>
    </rPh>
    <phoneticPr fontId="5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</si>
  <si>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5"/>
  </si>
  <si>
    <t>退職手当引当金</t>
  </si>
  <si>
    <t>賞与等引当金</t>
  </si>
  <si>
    <t>損失補償等引当金</t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</si>
  <si>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5"/>
  </si>
  <si>
    <t>-</t>
    <phoneticPr fontId="5"/>
  </si>
  <si>
    <t>税等交付金</t>
    <rPh sb="1" eb="2">
      <t>ナド</t>
    </rPh>
    <phoneticPr fontId="5"/>
  </si>
  <si>
    <t>寄付金</t>
    <rPh sb="0" eb="3">
      <t>キフキン</t>
    </rPh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</si>
  <si>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</si>
  <si>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物品</t>
  </si>
  <si>
    <t>　建設仮勘定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</si>
  <si>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</si>
  <si>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</si>
  <si>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</si>
  <si>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</si>
  <si>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</si>
  <si>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</si>
  <si>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</si>
  <si>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</si>
  <si>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</si>
  <si>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差引本年度末残高_x000D_
(D)-(E)_x000D_
(G)</t>
  </si>
  <si>
    <t>本年度償却額_x000D_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</si>
  <si>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</si>
  <si>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</si>
  <si>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</si>
  <si>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</si>
  <si>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</si>
  <si>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（単位：円）</t>
  </si>
  <si>
    <t>有形固定資産の明細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</si>
  <si>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</si>
  <si>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</si>
  <si>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</si>
  <si>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</si>
  <si>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</si>
  <si>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</si>
  <si>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</si>
  <si>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</si>
  <si>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年度：令和4年度</t>
    <phoneticPr fontId="5"/>
  </si>
  <si>
    <t>自治体名：見附市</t>
    <rPh sb="5" eb="8">
      <t>ミツケシ</t>
    </rPh>
    <phoneticPr fontId="5"/>
  </si>
  <si>
    <t>株券</t>
    <rPh sb="0" eb="2">
      <t>カブケン</t>
    </rPh>
    <phoneticPr fontId="4"/>
  </si>
  <si>
    <t>長岡地域土地開発公社出資金</t>
    <rPh sb="0" eb="2">
      <t>ナガオカ</t>
    </rPh>
    <rPh sb="2" eb="4">
      <t>チイキ</t>
    </rPh>
    <rPh sb="4" eb="6">
      <t>トチ</t>
    </rPh>
    <rPh sb="6" eb="8">
      <t>カイハツ</t>
    </rPh>
    <rPh sb="8" eb="10">
      <t>コウシャ</t>
    </rPh>
    <rPh sb="10" eb="13">
      <t>シュッシキン</t>
    </rPh>
    <phoneticPr fontId="5"/>
  </si>
  <si>
    <t>新潟県農業信用基金協会出資金</t>
  </si>
  <si>
    <t>新潟県信用保証協会出捐金</t>
  </si>
  <si>
    <t xml:space="preserve">(社）新潟県私学振興会出資金 </t>
  </si>
  <si>
    <t>新潟県住宅供給公社出資金</t>
  </si>
  <si>
    <t>(公社)新潟県畜産協会出資金</t>
  </si>
  <si>
    <t>(財)新潟県労働者信用基金協会出捐金</t>
  </si>
  <si>
    <t>(社)新潟県農林公社出資金</t>
  </si>
  <si>
    <t>(財)にいがた産業創造機構出捐金</t>
  </si>
  <si>
    <t>(財)日本立地ｾﾝﾀｰﾃｸﾉﾎﾟﾘｽ債務保証基金出捐金</t>
  </si>
  <si>
    <t>(財)新潟県国際交流協会出捐金</t>
  </si>
  <si>
    <t>(福)刈谷田福祉会出捐金</t>
  </si>
  <si>
    <t>(財)砂防フロンティア整備推進機構出捐金</t>
  </si>
  <si>
    <t xml:space="preserve">(財)新潟県都市緑花センター出資金 </t>
  </si>
  <si>
    <t xml:space="preserve">(財)新潟県暴力追放運動推進センター出捐金 </t>
  </si>
  <si>
    <t>(財)新潟県環境保全事業団出捐金</t>
  </si>
  <si>
    <t>中越よつば森林組合出資金</t>
  </si>
  <si>
    <t xml:space="preserve">(福)見附福祉会出捐金 </t>
  </si>
  <si>
    <t>地方公共団体金融機構出資金</t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</si>
  <si>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</si>
  <si>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減債基金</t>
    <rPh sb="0" eb="2">
      <t>ゲンサイ</t>
    </rPh>
    <rPh sb="2" eb="4">
      <t>キキン</t>
    </rPh>
    <phoneticPr fontId="4"/>
  </si>
  <si>
    <t>退職手当基金</t>
    <rPh sb="0" eb="2">
      <t>タイショク</t>
    </rPh>
    <rPh sb="2" eb="4">
      <t>テアテ</t>
    </rPh>
    <rPh sb="4" eb="6">
      <t>キキン</t>
    </rPh>
    <phoneticPr fontId="3"/>
  </si>
  <si>
    <t>総合保健福祉施設等整備基金</t>
    <rPh sb="0" eb="2">
      <t>ソウゴウ</t>
    </rPh>
    <rPh sb="2" eb="4">
      <t>ホケン</t>
    </rPh>
    <rPh sb="4" eb="6">
      <t>フクシ</t>
    </rPh>
    <rPh sb="6" eb="8">
      <t>シセツ</t>
    </rPh>
    <rPh sb="8" eb="9">
      <t>トウ</t>
    </rPh>
    <rPh sb="9" eb="11">
      <t>セイビ</t>
    </rPh>
    <rPh sb="11" eb="13">
      <t>キキン</t>
    </rPh>
    <phoneticPr fontId="3"/>
  </si>
  <si>
    <t>教育施設建設基金</t>
    <rPh sb="0" eb="2">
      <t>キョウイク</t>
    </rPh>
    <rPh sb="2" eb="4">
      <t>シセツ</t>
    </rPh>
    <rPh sb="4" eb="6">
      <t>ケンセツ</t>
    </rPh>
    <rPh sb="6" eb="8">
      <t>キキン</t>
    </rPh>
    <phoneticPr fontId="3"/>
  </si>
  <si>
    <t>公園等整備基金</t>
    <rPh sb="0" eb="2">
      <t>コウエン</t>
    </rPh>
    <rPh sb="2" eb="3">
      <t>トウ</t>
    </rPh>
    <rPh sb="3" eb="5">
      <t>セイビ</t>
    </rPh>
    <rPh sb="5" eb="7">
      <t>キキン</t>
    </rPh>
    <phoneticPr fontId="3"/>
  </si>
  <si>
    <t>見附小学校図書購入事業事業基金</t>
    <rPh sb="0" eb="2">
      <t>ミツケ</t>
    </rPh>
    <rPh sb="2" eb="5">
      <t>ショウガッコウ</t>
    </rPh>
    <rPh sb="5" eb="7">
      <t>トショ</t>
    </rPh>
    <rPh sb="7" eb="9">
      <t>コウニュウ</t>
    </rPh>
    <rPh sb="9" eb="11">
      <t>ジギョウ</t>
    </rPh>
    <rPh sb="11" eb="13">
      <t>ジギョウ</t>
    </rPh>
    <rPh sb="13" eb="15">
      <t>キキン</t>
    </rPh>
    <phoneticPr fontId="3"/>
  </si>
  <si>
    <t>芸術文化振興基金</t>
    <rPh sb="0" eb="2">
      <t>ゲイジュツ</t>
    </rPh>
    <rPh sb="2" eb="4">
      <t>ブンカ</t>
    </rPh>
    <rPh sb="4" eb="6">
      <t>シンコウ</t>
    </rPh>
    <rPh sb="6" eb="8">
      <t>キキン</t>
    </rPh>
    <phoneticPr fontId="3"/>
  </si>
  <si>
    <t>ボランティア活動推進基金</t>
    <rPh sb="6" eb="8">
      <t>カツドウ</t>
    </rPh>
    <rPh sb="8" eb="10">
      <t>スイシン</t>
    </rPh>
    <rPh sb="10" eb="12">
      <t>キキン</t>
    </rPh>
    <phoneticPr fontId="3"/>
  </si>
  <si>
    <t>地域福祉基金</t>
    <rPh sb="0" eb="2">
      <t>チイキ</t>
    </rPh>
    <rPh sb="2" eb="4">
      <t>フクシ</t>
    </rPh>
    <rPh sb="4" eb="6">
      <t>キキン</t>
    </rPh>
    <phoneticPr fontId="3"/>
  </si>
  <si>
    <t>国際交流基金</t>
    <rPh sb="0" eb="2">
      <t>コクサイ</t>
    </rPh>
    <rPh sb="2" eb="4">
      <t>コウリュウ</t>
    </rPh>
    <rPh sb="4" eb="6">
      <t>キキン</t>
    </rPh>
    <phoneticPr fontId="3"/>
  </si>
  <si>
    <t>ふるさと農村活性化基金</t>
    <rPh sb="4" eb="6">
      <t>ノウソン</t>
    </rPh>
    <rPh sb="6" eb="8">
      <t>カッセイ</t>
    </rPh>
    <rPh sb="8" eb="9">
      <t>カ</t>
    </rPh>
    <rPh sb="9" eb="11">
      <t>キキン</t>
    </rPh>
    <phoneticPr fontId="3"/>
  </si>
  <si>
    <t>防災まちづくり基金</t>
    <rPh sb="0" eb="2">
      <t>ボウサイ</t>
    </rPh>
    <rPh sb="7" eb="9">
      <t>キキン</t>
    </rPh>
    <phoneticPr fontId="3"/>
  </si>
  <si>
    <t>ふるさと応援基金</t>
    <rPh sb="4" eb="6">
      <t>オウエン</t>
    </rPh>
    <rPh sb="6" eb="8">
      <t>キキン</t>
    </rPh>
    <phoneticPr fontId="3"/>
  </si>
  <si>
    <t>森林環境整備基金</t>
    <rPh sb="0" eb="6">
      <t>シンリンカンキョウセイビ</t>
    </rPh>
    <rPh sb="6" eb="8">
      <t>キキン</t>
    </rPh>
    <phoneticPr fontId="3"/>
  </si>
  <si>
    <t>土地開発基金</t>
    <rPh sb="0" eb="2">
      <t>トチ</t>
    </rPh>
    <rPh sb="2" eb="4">
      <t>カイハツ</t>
    </rPh>
    <rPh sb="4" eb="6">
      <t>キキン</t>
    </rPh>
    <phoneticPr fontId="3"/>
  </si>
  <si>
    <t>奨学金基金</t>
    <rPh sb="0" eb="3">
      <t>ショウガクキン</t>
    </rPh>
    <rPh sb="3" eb="5">
      <t>キキン</t>
    </rPh>
    <phoneticPr fontId="3"/>
  </si>
  <si>
    <t>旅券印紙・証紙購買基金</t>
    <rPh sb="0" eb="2">
      <t>リョケン</t>
    </rPh>
    <rPh sb="2" eb="4">
      <t>インシ</t>
    </rPh>
    <rPh sb="5" eb="7">
      <t>ショウシ</t>
    </rPh>
    <rPh sb="7" eb="9">
      <t>コウバイ</t>
    </rPh>
    <rPh sb="9" eb="11">
      <t>キキン</t>
    </rPh>
    <phoneticPr fontId="3"/>
  </si>
  <si>
    <t>市民税（個人）</t>
    <rPh sb="0" eb="3">
      <t>シミンゼイ</t>
    </rPh>
    <rPh sb="4" eb="6">
      <t>コジン</t>
    </rPh>
    <phoneticPr fontId="4"/>
  </si>
  <si>
    <t>市民税（法人）</t>
    <rPh sb="0" eb="3">
      <t>シミンゼイ</t>
    </rPh>
    <rPh sb="4" eb="6">
      <t>ホウジン</t>
    </rPh>
    <phoneticPr fontId="4"/>
  </si>
  <si>
    <t>固定資産税</t>
    <rPh sb="0" eb="5">
      <t>コテイシサンゼイ</t>
    </rPh>
    <phoneticPr fontId="4"/>
  </si>
  <si>
    <t>軽自動車税</t>
    <rPh sb="0" eb="5">
      <t>ケイジドウシャゼイ</t>
    </rPh>
    <phoneticPr fontId="4"/>
  </si>
  <si>
    <t>都市計画税</t>
    <rPh sb="0" eb="4">
      <t>トシケイカク</t>
    </rPh>
    <rPh sb="4" eb="5">
      <t>ゼイ</t>
    </rPh>
    <phoneticPr fontId="4"/>
  </si>
  <si>
    <t>児童福祉費負担金</t>
    <rPh sb="0" eb="2">
      <t>ジドウ</t>
    </rPh>
    <rPh sb="2" eb="4">
      <t>フクシ</t>
    </rPh>
    <rPh sb="4" eb="5">
      <t>ヒ</t>
    </rPh>
    <rPh sb="5" eb="7">
      <t>フタン</t>
    </rPh>
    <rPh sb="7" eb="8">
      <t>キン</t>
    </rPh>
    <phoneticPr fontId="4"/>
  </si>
  <si>
    <t>児童福祉使用料</t>
    <rPh sb="0" eb="2">
      <t>ジドウ</t>
    </rPh>
    <rPh sb="2" eb="4">
      <t>フクシ</t>
    </rPh>
    <rPh sb="4" eb="7">
      <t>シヨウリョウ</t>
    </rPh>
    <phoneticPr fontId="4"/>
  </si>
  <si>
    <t>道路橋りょう使用料</t>
    <rPh sb="0" eb="2">
      <t>ドウロ</t>
    </rPh>
    <rPh sb="2" eb="3">
      <t>キョウ</t>
    </rPh>
    <rPh sb="6" eb="9">
      <t>シヨウリョウ</t>
    </rPh>
    <phoneticPr fontId="4"/>
  </si>
  <si>
    <t>住宅使用料</t>
    <rPh sb="0" eb="2">
      <t>ジュウタク</t>
    </rPh>
    <rPh sb="2" eb="5">
      <t>シヨウリョウ</t>
    </rPh>
    <phoneticPr fontId="4"/>
  </si>
  <si>
    <t>住宅駐車場使用料</t>
    <rPh sb="0" eb="2">
      <t>ジュウタク</t>
    </rPh>
    <rPh sb="2" eb="5">
      <t>チュウシャジョウ</t>
    </rPh>
    <rPh sb="5" eb="8">
      <t>シヨウリョウ</t>
    </rPh>
    <phoneticPr fontId="4"/>
  </si>
  <si>
    <t>清掃手数料</t>
    <rPh sb="0" eb="2">
      <t>セイソウ</t>
    </rPh>
    <rPh sb="2" eb="5">
      <t>テスウリョウ</t>
    </rPh>
    <phoneticPr fontId="4"/>
  </si>
  <si>
    <t>民生費雑入</t>
    <rPh sb="0" eb="2">
      <t>ミンセイ</t>
    </rPh>
    <rPh sb="2" eb="3">
      <t>ヒ</t>
    </rPh>
    <rPh sb="3" eb="5">
      <t>ザツニュウ</t>
    </rPh>
    <phoneticPr fontId="4"/>
  </si>
  <si>
    <t>衛生費雑入</t>
    <rPh sb="0" eb="3">
      <t>エイセイヒ</t>
    </rPh>
    <rPh sb="3" eb="5">
      <t>ザツニュウ</t>
    </rPh>
    <phoneticPr fontId="4"/>
  </si>
  <si>
    <t>多面的機能支払補助金</t>
    <phoneticPr fontId="5"/>
  </si>
  <si>
    <t>見附市保育所等施設整備事業補助金（見附みどりこども園）</t>
    <phoneticPr fontId="5"/>
  </si>
  <si>
    <t>療養給付負担金</t>
    <phoneticPr fontId="5"/>
  </si>
  <si>
    <t>認定こども園・小規模保育施設施設型給付費負担金</t>
    <phoneticPr fontId="5"/>
  </si>
  <si>
    <t>価格高騰緊急支援給付金</t>
    <phoneticPr fontId="5"/>
  </si>
  <si>
    <t>浄化槽設置整備事業補助金</t>
  </si>
  <si>
    <t>木造住宅耐震改修費補助金</t>
    <phoneticPr fontId="5"/>
  </si>
  <si>
    <t>消雪施設整備事業補助金等</t>
    <phoneticPr fontId="5"/>
  </si>
  <si>
    <t>断熱改修等リフォーム事業補助金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</si>
</sst>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%"/>
    <numFmt numFmtId="177" formatCode="_ * #,##0_ ;[Red]_ * \-#,##0_ ;_ * &quot;-&quot;_ ;_ @_ "/>
    <numFmt numFmtId="178" formatCode="_ * #,##0_ ;[Black]_ * \△#,##0_ ;_ * &quot;-&quot;_ ;_ @_ "/>
  </numFmts>
  <fonts count="9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3" fillId="0" borderId="0" xfId="0" applyNumberFormat="1" applyFont="1"/>
    <xf numFmtId="3" fontId="1" fillId="0" borderId="1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1" fillId="2" borderId="6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7" fontId="1" fillId="0" borderId="4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/>
    </xf>
    <xf numFmtId="3" fontId="7" fillId="0" borderId="9" xfId="0" applyNumberFormat="1" applyFont="1" applyBorder="1" applyAlignment="1">
      <alignment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B4EE-A446-4093-8ABC-E344EE884BC0}">
  <dimension ref="A1:H23"/>
  <sheetViews>
    <sheetView tabSelected="1" zoomScale="70" zoomScaleNormal="70" workbookViewId="0"/>
  </sheetViews>
  <sheetFormatPr defaultColWidth="8.9140625" defaultRowHeight="11" x14ac:dyDescent="0.2"/>
  <cols>
    <col min="1" max="1" width="30.83203125" style="4" customWidth="1"/>
    <col min="2" max="8" width="15.83203125" style="4" customWidth="1"/>
    <col min="9" max="16384" width="8.9140625" style="4"/>
  </cols>
  <sheetData>
    <row r="1" spans="1:8" ht="21" x14ac:dyDescent="0.2">
      <c r="A1" s="29" t="s">
        <v>160</v>
      </c>
      <c r="B1" s="29"/>
      <c r="C1" s="29"/>
      <c r="D1" s="29"/>
      <c r="E1" s="29"/>
      <c r="F1" s="29"/>
      <c r="G1" s="29"/>
      <c r="H1" s="29"/>
    </row>
    <row r="2" spans="1:8" ht="13" x14ac:dyDescent="0.2">
      <c r="A2" s="7" t="s">
        <v>170</v>
      </c>
      <c r="B2" s="7"/>
      <c r="C2" s="7"/>
      <c r="D2" s="7"/>
      <c r="E2" s="7"/>
      <c r="F2" s="7"/>
      <c r="G2" s="7"/>
      <c r="H2" s="7"/>
    </row>
    <row r="3" spans="1:8" ht="13" x14ac:dyDescent="0.2">
      <c r="A3" s="7" t="s">
        <v>169</v>
      </c>
      <c r="B3" s="7"/>
      <c r="C3" s="7"/>
      <c r="D3" s="7"/>
      <c r="E3" s="7"/>
      <c r="F3" s="7"/>
      <c r="G3" s="7"/>
      <c r="H3" s="7"/>
    </row>
    <row r="4" spans="1:8" ht="13" x14ac:dyDescent="0.2">
      <c r="A4" s="7"/>
      <c r="B4" s="7"/>
      <c r="C4" s="7"/>
      <c r="D4" s="7"/>
      <c r="E4" s="7"/>
      <c r="F4" s="7"/>
      <c r="G4" s="7"/>
      <c r="H4" s="6" t="s">
        <v>159</v>
      </c>
    </row>
    <row r="5" spans="1:8" ht="33" x14ac:dyDescent="0.2">
      <c r="A5" s="28" t="s">
        <v>90</v>
      </c>
      <c r="B5" s="27" t="s">
        <v>158</v>
      </c>
      <c r="C5" s="27" t="s">
        <v>157</v>
      </c>
      <c r="D5" s="27" t="s">
        <v>156</v>
      </c>
      <c r="E5" s="27" t="s">
        <v>155</v>
      </c>
      <c r="F5" s="27" t="s">
        <v>154</v>
      </c>
      <c r="G5" s="27" t="s">
        <v>153</v>
      </c>
      <c r="H5" s="27" t="s">
        <v>152</v>
      </c>
    </row>
    <row r="6" spans="1:8" x14ac:dyDescent="0.2">
      <c r="A6" s="5" t="s">
        <v>151</v>
      </c>
      <c r="B6" s="30">
        <v>49776643028</v>
      </c>
      <c r="C6" s="30">
        <v>579433921</v>
      </c>
      <c r="D6" s="30">
        <v>471963958</v>
      </c>
      <c r="E6" s="30">
        <v>49884112991</v>
      </c>
      <c r="F6" s="30">
        <v>19845136288</v>
      </c>
      <c r="G6" s="30">
        <v>926771085</v>
      </c>
      <c r="H6" s="30">
        <v>30038976703</v>
      </c>
    </row>
    <row r="7" spans="1:8" x14ac:dyDescent="0.2">
      <c r="A7" s="5" t="s">
        <v>145</v>
      </c>
      <c r="B7" s="30">
        <v>11037223658</v>
      </c>
      <c r="C7" s="30">
        <v>12909293</v>
      </c>
      <c r="D7" s="30">
        <v>8645878</v>
      </c>
      <c r="E7" s="30">
        <v>11041487073</v>
      </c>
      <c r="F7" s="30">
        <v>0</v>
      </c>
      <c r="G7" s="30">
        <v>0</v>
      </c>
      <c r="H7" s="30">
        <v>11041487073</v>
      </c>
    </row>
    <row r="8" spans="1:8" x14ac:dyDescent="0.2">
      <c r="A8" s="5" t="s">
        <v>150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</row>
    <row r="9" spans="1:8" x14ac:dyDescent="0.2">
      <c r="A9" s="5" t="s">
        <v>144</v>
      </c>
      <c r="B9" s="30">
        <v>32843706023</v>
      </c>
      <c r="C9" s="30">
        <v>305656008</v>
      </c>
      <c r="D9" s="30">
        <v>446810860</v>
      </c>
      <c r="E9" s="30">
        <v>32702551171</v>
      </c>
      <c r="F9" s="30">
        <v>18564120218</v>
      </c>
      <c r="G9" s="30">
        <v>827384160</v>
      </c>
      <c r="H9" s="30">
        <v>14138430953</v>
      </c>
    </row>
    <row r="10" spans="1:8" x14ac:dyDescent="0.2">
      <c r="A10" s="5" t="s">
        <v>143</v>
      </c>
      <c r="B10" s="30">
        <v>1876164747</v>
      </c>
      <c r="C10" s="30">
        <v>63144620</v>
      </c>
      <c r="D10" s="30">
        <v>7888820</v>
      </c>
      <c r="E10" s="30">
        <v>1931420547</v>
      </c>
      <c r="F10" s="30">
        <v>1281016070</v>
      </c>
      <c r="G10" s="30">
        <v>99386925</v>
      </c>
      <c r="H10" s="30">
        <v>650404477</v>
      </c>
    </row>
    <row r="11" spans="1:8" x14ac:dyDescent="0.2">
      <c r="A11" s="5" t="s">
        <v>149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</row>
    <row r="12" spans="1:8" x14ac:dyDescent="0.2">
      <c r="A12" s="5" t="s">
        <v>148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</row>
    <row r="13" spans="1:8" x14ac:dyDescent="0.2">
      <c r="A13" s="5" t="s">
        <v>147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</row>
    <row r="14" spans="1:8" x14ac:dyDescent="0.2">
      <c r="A14" s="5" t="s">
        <v>61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</row>
    <row r="15" spans="1:8" x14ac:dyDescent="0.2">
      <c r="A15" s="5" t="s">
        <v>142</v>
      </c>
      <c r="B15" s="30">
        <v>4019548600</v>
      </c>
      <c r="C15" s="30">
        <v>197724000</v>
      </c>
      <c r="D15" s="30">
        <v>8618400</v>
      </c>
      <c r="E15" s="30">
        <v>4208654200</v>
      </c>
      <c r="F15" s="30">
        <v>0</v>
      </c>
      <c r="G15" s="30">
        <v>0</v>
      </c>
      <c r="H15" s="30">
        <v>4208654200</v>
      </c>
    </row>
    <row r="16" spans="1:8" x14ac:dyDescent="0.2">
      <c r="A16" s="5" t="s">
        <v>146</v>
      </c>
      <c r="B16" s="30">
        <v>11801237920</v>
      </c>
      <c r="C16" s="30">
        <v>467164872</v>
      </c>
      <c r="D16" s="30">
        <v>691200</v>
      </c>
      <c r="E16" s="30">
        <v>12267711592</v>
      </c>
      <c r="F16" s="30">
        <v>4803394555</v>
      </c>
      <c r="G16" s="30">
        <v>364047740</v>
      </c>
      <c r="H16" s="30">
        <v>7464317037</v>
      </c>
    </row>
    <row r="17" spans="1:8" x14ac:dyDescent="0.2">
      <c r="A17" s="5" t="s">
        <v>145</v>
      </c>
      <c r="B17" s="30">
        <v>701018308</v>
      </c>
      <c r="C17" s="30">
        <v>84325051</v>
      </c>
      <c r="D17" s="30">
        <v>0</v>
      </c>
      <c r="E17" s="30">
        <v>785343359</v>
      </c>
      <c r="F17" s="30">
        <v>0</v>
      </c>
      <c r="G17" s="30">
        <v>0</v>
      </c>
      <c r="H17" s="30">
        <v>785343359</v>
      </c>
    </row>
    <row r="18" spans="1:8" x14ac:dyDescent="0.2">
      <c r="A18" s="5" t="s">
        <v>144</v>
      </c>
      <c r="B18" s="30">
        <v>456700227</v>
      </c>
      <c r="C18" s="30">
        <v>3218600</v>
      </c>
      <c r="D18" s="30">
        <v>0</v>
      </c>
      <c r="E18" s="30">
        <v>459918827</v>
      </c>
      <c r="F18" s="30">
        <v>236713209</v>
      </c>
      <c r="G18" s="30">
        <v>12751042</v>
      </c>
      <c r="H18" s="30">
        <v>223205618</v>
      </c>
    </row>
    <row r="19" spans="1:8" x14ac:dyDescent="0.2">
      <c r="A19" s="5" t="s">
        <v>143</v>
      </c>
      <c r="B19" s="30">
        <v>10364018510</v>
      </c>
      <c r="C19" s="30">
        <v>355243021</v>
      </c>
      <c r="D19" s="30">
        <v>0</v>
      </c>
      <c r="E19" s="30">
        <v>10719261531</v>
      </c>
      <c r="F19" s="30">
        <v>4565415544</v>
      </c>
      <c r="G19" s="30">
        <v>351085731</v>
      </c>
      <c r="H19" s="30">
        <v>6153845987</v>
      </c>
    </row>
    <row r="20" spans="1:8" x14ac:dyDescent="0.2">
      <c r="A20" s="5" t="s">
        <v>61</v>
      </c>
      <c r="B20" s="30">
        <v>10548360</v>
      </c>
      <c r="C20" s="30">
        <v>0</v>
      </c>
      <c r="D20" s="30">
        <v>0</v>
      </c>
      <c r="E20" s="30">
        <v>10548360</v>
      </c>
      <c r="F20" s="30">
        <v>1265802</v>
      </c>
      <c r="G20" s="30">
        <v>210967</v>
      </c>
      <c r="H20" s="30">
        <v>9282558</v>
      </c>
    </row>
    <row r="21" spans="1:8" x14ac:dyDescent="0.2">
      <c r="A21" s="5" t="s">
        <v>142</v>
      </c>
      <c r="B21" s="30">
        <v>268952515</v>
      </c>
      <c r="C21" s="30">
        <v>24378200</v>
      </c>
      <c r="D21" s="30">
        <v>691200</v>
      </c>
      <c r="E21" s="30">
        <v>292639515</v>
      </c>
      <c r="F21" s="30">
        <v>0</v>
      </c>
      <c r="G21" s="30">
        <v>0</v>
      </c>
      <c r="H21" s="30">
        <v>292639515</v>
      </c>
    </row>
    <row r="22" spans="1:8" x14ac:dyDescent="0.2">
      <c r="A22" s="5" t="s">
        <v>141</v>
      </c>
      <c r="B22" s="30">
        <v>4075714327</v>
      </c>
      <c r="C22" s="30">
        <v>78017299</v>
      </c>
      <c r="D22" s="30">
        <v>152653469</v>
      </c>
      <c r="E22" s="30">
        <v>4001078157</v>
      </c>
      <c r="F22" s="30">
        <v>2908576625</v>
      </c>
      <c r="G22" s="30">
        <v>212653990</v>
      </c>
      <c r="H22" s="30">
        <v>1092501532</v>
      </c>
    </row>
    <row r="23" spans="1:8" x14ac:dyDescent="0.2">
      <c r="A23" s="5" t="s">
        <v>10</v>
      </c>
      <c r="B23" s="30">
        <v>65653595275</v>
      </c>
      <c r="C23" s="30">
        <v>1124616092</v>
      </c>
      <c r="D23" s="30">
        <v>625308627</v>
      </c>
      <c r="E23" s="30">
        <v>66152902740</v>
      </c>
      <c r="F23" s="30">
        <v>27557107468</v>
      </c>
      <c r="G23" s="30">
        <v>1503472815</v>
      </c>
      <c r="H23" s="30">
        <v>38595795272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zoomScale="70" zoomScaleNormal="70" workbookViewId="0">
      <selection activeCell="A6" sqref="A6"/>
    </sheetView>
  </sheetViews>
  <sheetFormatPr defaultColWidth="8.9140625" defaultRowHeight="11" x14ac:dyDescent="0.2"/>
  <cols>
    <col min="1" max="1" width="22.83203125" style="4" customWidth="1"/>
    <col min="2" max="10" width="12.83203125" style="4" customWidth="1"/>
    <col min="11" max="16384" width="8.9140625" style="4"/>
  </cols>
  <sheetData>
    <row r="1" spans="1:10" ht="21" x14ac:dyDescent="0.3">
      <c r="A1" s="8" t="s">
        <v>76</v>
      </c>
    </row>
    <row r="2" spans="1:10" ht="13" x14ac:dyDescent="0.2">
      <c r="A2" s="7" t="str">
        <f>有形固定資産の明細!A2</f>
        <v>自治体名：見附市</v>
      </c>
    </row>
    <row r="3" spans="1:10" ht="13" x14ac:dyDescent="0.2">
      <c r="A3" s="7" t="str">
        <f>有形固定資産の明細!A3</f>
        <v>年度：令和4年度</v>
      </c>
    </row>
    <row r="4" spans="1:10" ht="13" x14ac:dyDescent="0.2">
      <c r="J4" s="6" t="s">
        <v>119</v>
      </c>
    </row>
    <row r="5" spans="1:10" ht="22.5" customHeight="1" x14ac:dyDescent="0.2">
      <c r="A5" s="11" t="s">
        <v>46</v>
      </c>
      <c r="B5" s="1" t="s">
        <v>77</v>
      </c>
      <c r="C5" s="2" t="s">
        <v>78</v>
      </c>
      <c r="D5" s="2" t="s">
        <v>79</v>
      </c>
      <c r="E5" s="2" t="s">
        <v>80</v>
      </c>
      <c r="F5" s="2" t="s">
        <v>81</v>
      </c>
      <c r="G5" s="2" t="s">
        <v>82</v>
      </c>
      <c r="H5" s="2" t="s">
        <v>83</v>
      </c>
      <c r="I5" s="2" t="s">
        <v>84</v>
      </c>
      <c r="J5" s="1" t="s">
        <v>85</v>
      </c>
    </row>
    <row r="6" spans="1:10" ht="18" customHeight="1" x14ac:dyDescent="0.2">
      <c r="A6" s="23">
        <f>SUM(B6:J6)</f>
        <v>19993326816</v>
      </c>
      <c r="B6" s="21">
        <v>1683854267</v>
      </c>
      <c r="C6" s="21">
        <v>1632724336</v>
      </c>
      <c r="D6" s="21">
        <v>1638195405</v>
      </c>
      <c r="E6" s="21">
        <v>1603065277</v>
      </c>
      <c r="F6" s="21">
        <v>1483105475</v>
      </c>
      <c r="G6" s="21">
        <v>7632424077</v>
      </c>
      <c r="H6" s="21">
        <v>2304535629</v>
      </c>
      <c r="I6" s="21">
        <v>927594350</v>
      </c>
      <c r="J6" s="21">
        <v>1087828000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"/>
  <sheetViews>
    <sheetView zoomScale="70" zoomScaleNormal="70" workbookViewId="0"/>
  </sheetViews>
  <sheetFormatPr defaultColWidth="8.9140625" defaultRowHeight="11" x14ac:dyDescent="0.2"/>
  <cols>
    <col min="1" max="1" width="22.83203125" style="4" customWidth="1"/>
    <col min="2" max="2" width="112.83203125" style="4" customWidth="1"/>
    <col min="3" max="16384" width="8.9140625" style="4"/>
  </cols>
  <sheetData>
    <row r="1" spans="1:2" ht="21" x14ac:dyDescent="0.3">
      <c r="A1" s="8" t="s">
        <v>86</v>
      </c>
    </row>
    <row r="2" spans="1:2" ht="13" x14ac:dyDescent="0.2">
      <c r="A2" s="7" t="str">
        <f>有形固定資産の明細!A2</f>
        <v>自治体名：見附市</v>
      </c>
    </row>
    <row r="3" spans="1:2" ht="13" x14ac:dyDescent="0.2">
      <c r="A3" s="7" t="str">
        <f>有形固定資産の明細!A3</f>
        <v>年度：令和4年度</v>
      </c>
    </row>
    <row r="4" spans="1:2" ht="13" x14ac:dyDescent="0.2">
      <c r="B4" s="6" t="s">
        <v>119</v>
      </c>
    </row>
    <row r="5" spans="1:2" ht="22.5" customHeight="1" x14ac:dyDescent="0.2">
      <c r="A5" s="14" t="s">
        <v>87</v>
      </c>
      <c r="B5" s="1" t="s">
        <v>88</v>
      </c>
    </row>
    <row r="6" spans="1:2" ht="18" customHeight="1" x14ac:dyDescent="0.2">
      <c r="A6" s="23">
        <v>0</v>
      </c>
      <c r="B6" s="9"/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zoomScale="70" zoomScaleNormal="70" workbookViewId="0"/>
  </sheetViews>
  <sheetFormatPr defaultColWidth="8.9140625" defaultRowHeight="11" x14ac:dyDescent="0.2"/>
  <cols>
    <col min="1" max="1" width="18.83203125" style="4" customWidth="1"/>
    <col min="2" max="6" width="20.83203125" style="4" customWidth="1"/>
    <col min="7" max="16384" width="8.9140625" style="4"/>
  </cols>
  <sheetData>
    <row r="1" spans="1:6" ht="21" x14ac:dyDescent="0.3">
      <c r="A1" s="8" t="s">
        <v>89</v>
      </c>
    </row>
    <row r="2" spans="1:6" ht="13" x14ac:dyDescent="0.2">
      <c r="A2" s="7" t="str">
        <f>有形固定資産の明細!A2</f>
        <v>自治体名：見附市</v>
      </c>
    </row>
    <row r="3" spans="1:6" ht="13" x14ac:dyDescent="0.2">
      <c r="A3" s="7" t="str">
        <f>有形固定資産の明細!A3</f>
        <v>年度：令和4年度</v>
      </c>
    </row>
    <row r="4" spans="1:6" ht="13" x14ac:dyDescent="0.2">
      <c r="F4" s="6" t="s">
        <v>119</v>
      </c>
    </row>
    <row r="5" spans="1:6" ht="22.5" customHeight="1" x14ac:dyDescent="0.2">
      <c r="A5" s="33" t="s">
        <v>90</v>
      </c>
      <c r="B5" s="33" t="s">
        <v>91</v>
      </c>
      <c r="C5" s="33" t="s">
        <v>92</v>
      </c>
      <c r="D5" s="33" t="s">
        <v>93</v>
      </c>
      <c r="E5" s="33"/>
      <c r="F5" s="33" t="s">
        <v>94</v>
      </c>
    </row>
    <row r="6" spans="1:6" ht="22.5" customHeight="1" x14ac:dyDescent="0.2">
      <c r="A6" s="33"/>
      <c r="B6" s="33"/>
      <c r="C6" s="33"/>
      <c r="D6" s="1" t="s">
        <v>95</v>
      </c>
      <c r="E6" s="1" t="s">
        <v>30</v>
      </c>
      <c r="F6" s="33"/>
    </row>
    <row r="7" spans="1:6" ht="18" customHeight="1" x14ac:dyDescent="0.2">
      <c r="A7" s="5" t="s">
        <v>132</v>
      </c>
      <c r="B7" s="21">
        <v>17785728</v>
      </c>
      <c r="C7" s="21">
        <v>0</v>
      </c>
      <c r="D7" s="21">
        <v>4539821</v>
      </c>
      <c r="E7" s="21">
        <v>8444052</v>
      </c>
      <c r="F7" s="21">
        <f>B7+C7-D7-E7</f>
        <v>4801855</v>
      </c>
    </row>
    <row r="8" spans="1:6" ht="18" customHeight="1" x14ac:dyDescent="0.2">
      <c r="A8" s="5" t="s">
        <v>133</v>
      </c>
      <c r="B8" s="21">
        <v>2094180000</v>
      </c>
      <c r="C8" s="21">
        <v>135708284</v>
      </c>
      <c r="D8" s="21">
        <v>213040284</v>
      </c>
      <c r="E8" s="21">
        <v>0</v>
      </c>
      <c r="F8" s="21">
        <f t="shared" ref="F8:F11" si="0">B8+C8-D8-E8</f>
        <v>2016848000</v>
      </c>
    </row>
    <row r="9" spans="1:6" ht="18" customHeight="1" x14ac:dyDescent="0.2">
      <c r="A9" s="5" t="s">
        <v>134</v>
      </c>
      <c r="B9" s="21">
        <v>140024215</v>
      </c>
      <c r="C9" s="21">
        <v>144410054</v>
      </c>
      <c r="D9" s="21">
        <v>140024215</v>
      </c>
      <c r="E9" s="21">
        <v>0</v>
      </c>
      <c r="F9" s="21">
        <f t="shared" si="0"/>
        <v>144410054</v>
      </c>
    </row>
    <row r="10" spans="1:6" ht="18" customHeight="1" x14ac:dyDescent="0.2">
      <c r="A10" s="5" t="s">
        <v>135</v>
      </c>
      <c r="B10" s="21">
        <v>0</v>
      </c>
      <c r="C10" s="21">
        <v>0</v>
      </c>
      <c r="D10" s="21">
        <v>0</v>
      </c>
      <c r="E10" s="21">
        <v>0</v>
      </c>
      <c r="F10" s="21">
        <f t="shared" si="0"/>
        <v>0</v>
      </c>
    </row>
    <row r="11" spans="1:6" ht="18" customHeight="1" x14ac:dyDescent="0.2">
      <c r="A11" s="5" t="s">
        <v>136</v>
      </c>
      <c r="B11" s="21">
        <v>0</v>
      </c>
      <c r="C11" s="21">
        <v>0</v>
      </c>
      <c r="D11" s="21">
        <v>0</v>
      </c>
      <c r="E11" s="21">
        <v>0</v>
      </c>
      <c r="F11" s="21">
        <f t="shared" si="0"/>
        <v>0</v>
      </c>
    </row>
    <row r="12" spans="1:6" ht="18" customHeight="1" x14ac:dyDescent="0.2">
      <c r="A12" s="3" t="s">
        <v>10</v>
      </c>
      <c r="B12" s="21">
        <f>SUM(B7:B11)</f>
        <v>2251989943</v>
      </c>
      <c r="C12" s="21">
        <f t="shared" ref="C12:F12" si="1">SUM(C7:C11)</f>
        <v>280118338</v>
      </c>
      <c r="D12" s="21">
        <f t="shared" si="1"/>
        <v>357604320</v>
      </c>
      <c r="E12" s="21">
        <f t="shared" si="1"/>
        <v>8444052</v>
      </c>
      <c r="F12" s="21">
        <f t="shared" si="1"/>
        <v>2166059909</v>
      </c>
    </row>
  </sheetData>
  <mergeCells count="5">
    <mergeCell ref="A5:A6"/>
    <mergeCell ref="B5:B6"/>
    <mergeCell ref="C5:C6"/>
    <mergeCell ref="F5:F6"/>
    <mergeCell ref="D5:E5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9"/>
  <sheetViews>
    <sheetView zoomScale="70" zoomScaleNormal="70" workbookViewId="0"/>
  </sheetViews>
  <sheetFormatPr defaultColWidth="8.9140625" defaultRowHeight="11" x14ac:dyDescent="0.2"/>
  <cols>
    <col min="1" max="1" width="25.83203125" style="4" customWidth="1"/>
    <col min="2" max="2" width="43.5" style="4" bestFit="1" customWidth="1"/>
    <col min="3" max="5" width="16.83203125" style="4" customWidth="1"/>
    <col min="6" max="16384" width="8.9140625" style="4"/>
  </cols>
  <sheetData>
    <row r="1" spans="1:5" ht="21" x14ac:dyDescent="0.3">
      <c r="A1" s="8" t="s">
        <v>96</v>
      </c>
    </row>
    <row r="2" spans="1:5" ht="13" x14ac:dyDescent="0.2">
      <c r="A2" s="7" t="str">
        <f>有形固定資産の明細!A2</f>
        <v>自治体名：見附市</v>
      </c>
    </row>
    <row r="3" spans="1:5" ht="13" x14ac:dyDescent="0.2">
      <c r="A3" s="7" t="str">
        <f>有形固定資産の明細!A3</f>
        <v>年度：令和4年度</v>
      </c>
    </row>
    <row r="4" spans="1:5" ht="13" x14ac:dyDescent="0.2">
      <c r="E4" s="6" t="s">
        <v>119</v>
      </c>
    </row>
    <row r="5" spans="1:5" ht="22.5" customHeight="1" x14ac:dyDescent="0.2">
      <c r="A5" s="1" t="s">
        <v>90</v>
      </c>
      <c r="B5" s="1" t="s">
        <v>97</v>
      </c>
      <c r="C5" s="1" t="s">
        <v>98</v>
      </c>
      <c r="D5" s="1" t="s">
        <v>99</v>
      </c>
      <c r="E5" s="1" t="s">
        <v>100</v>
      </c>
    </row>
    <row r="6" spans="1:5" ht="18" customHeight="1" x14ac:dyDescent="0.2">
      <c r="A6" s="36" t="s">
        <v>101</v>
      </c>
      <c r="B6" s="9" t="s">
        <v>230</v>
      </c>
      <c r="C6" s="9"/>
      <c r="D6" s="21">
        <v>19313000</v>
      </c>
      <c r="E6" s="9"/>
    </row>
    <row r="7" spans="1:5" ht="18" customHeight="1" x14ac:dyDescent="0.2">
      <c r="A7" s="36"/>
      <c r="B7" s="9" t="s">
        <v>223</v>
      </c>
      <c r="C7" s="9"/>
      <c r="D7" s="21">
        <v>53528000</v>
      </c>
      <c r="E7" s="9"/>
    </row>
    <row r="8" spans="1:5" ht="18" customHeight="1" x14ac:dyDescent="0.2">
      <c r="A8" s="36"/>
      <c r="B8" s="9" t="s">
        <v>227</v>
      </c>
      <c r="C8" s="9"/>
      <c r="D8" s="21">
        <v>2790000</v>
      </c>
      <c r="E8" s="9"/>
    </row>
    <row r="9" spans="1:5" ht="18" customHeight="1" x14ac:dyDescent="0.2">
      <c r="A9" s="36"/>
      <c r="B9" s="9" t="s">
        <v>228</v>
      </c>
      <c r="C9" s="9"/>
      <c r="D9" s="21">
        <v>1950000</v>
      </c>
      <c r="E9" s="9"/>
    </row>
    <row r="10" spans="1:5" ht="18" customHeight="1" x14ac:dyDescent="0.2">
      <c r="A10" s="36"/>
      <c r="B10" s="9" t="s">
        <v>229</v>
      </c>
      <c r="C10" s="9"/>
      <c r="D10" s="21">
        <v>4069000</v>
      </c>
      <c r="E10" s="9"/>
    </row>
    <row r="11" spans="1:5" ht="18" customHeight="1" x14ac:dyDescent="0.2">
      <c r="A11" s="36"/>
      <c r="B11" s="9" t="s">
        <v>131</v>
      </c>
      <c r="C11" s="9"/>
      <c r="D11" s="21">
        <v>3746850</v>
      </c>
      <c r="E11" s="9"/>
    </row>
    <row r="12" spans="1:5" ht="18" customHeight="1" x14ac:dyDescent="0.2">
      <c r="A12" s="37"/>
      <c r="B12" s="3" t="s">
        <v>102</v>
      </c>
      <c r="C12" s="19"/>
      <c r="D12" s="21">
        <f>SUM(D6:D11)</f>
        <v>85396850</v>
      </c>
      <c r="E12" s="19"/>
    </row>
    <row r="13" spans="1:5" ht="18" customHeight="1" x14ac:dyDescent="0.2">
      <c r="A13" s="38" t="s">
        <v>103</v>
      </c>
      <c r="B13" s="9" t="s">
        <v>224</v>
      </c>
      <c r="C13" s="9"/>
      <c r="D13" s="21">
        <v>372352000</v>
      </c>
      <c r="E13" s="9"/>
    </row>
    <row r="14" spans="1:5" ht="18" customHeight="1" x14ac:dyDescent="0.2">
      <c r="A14" s="38"/>
      <c r="B14" s="9" t="s">
        <v>222</v>
      </c>
      <c r="C14" s="9"/>
      <c r="D14" s="21">
        <v>158228356</v>
      </c>
      <c r="E14" s="9"/>
    </row>
    <row r="15" spans="1:5" ht="18" customHeight="1" x14ac:dyDescent="0.2">
      <c r="A15" s="38"/>
      <c r="B15" s="9" t="s">
        <v>225</v>
      </c>
      <c r="C15" s="9"/>
      <c r="D15" s="21">
        <v>683420386</v>
      </c>
      <c r="E15" s="9"/>
    </row>
    <row r="16" spans="1:5" ht="18" customHeight="1" x14ac:dyDescent="0.2">
      <c r="A16" s="38"/>
      <c r="B16" s="9" t="s">
        <v>226</v>
      </c>
      <c r="C16" s="9"/>
      <c r="D16" s="21">
        <v>147800000</v>
      </c>
      <c r="E16" s="9"/>
    </row>
    <row r="17" spans="1:5" ht="18" customHeight="1" x14ac:dyDescent="0.2">
      <c r="A17" s="38"/>
      <c r="B17" s="9" t="s">
        <v>131</v>
      </c>
      <c r="C17" s="9"/>
      <c r="D17" s="21">
        <f>D18-SUM(D13:D16)</f>
        <v>1177160941</v>
      </c>
      <c r="E17" s="9"/>
    </row>
    <row r="18" spans="1:5" ht="18" customHeight="1" x14ac:dyDescent="0.2">
      <c r="A18" s="37"/>
      <c r="B18" s="3" t="s">
        <v>102</v>
      </c>
      <c r="C18" s="19"/>
      <c r="D18" s="21">
        <f>D19-D12</f>
        <v>2538961683</v>
      </c>
      <c r="E18" s="19"/>
    </row>
    <row r="19" spans="1:5" ht="18" customHeight="1" x14ac:dyDescent="0.2">
      <c r="A19" s="3" t="s">
        <v>10</v>
      </c>
      <c r="B19" s="19"/>
      <c r="C19" s="19"/>
      <c r="D19" s="21">
        <v>2624358533</v>
      </c>
      <c r="E19" s="19"/>
    </row>
  </sheetData>
  <mergeCells count="2">
    <mergeCell ref="A6:A12"/>
    <mergeCell ref="A13:A18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6"/>
  <sheetViews>
    <sheetView zoomScale="70" zoomScaleNormal="70" workbookViewId="0"/>
  </sheetViews>
  <sheetFormatPr defaultColWidth="8.9140625" defaultRowHeight="11" x14ac:dyDescent="0.2"/>
  <cols>
    <col min="1" max="1" width="28.83203125" style="4" customWidth="1"/>
    <col min="2" max="3" width="24.83203125" style="4" customWidth="1"/>
    <col min="4" max="4" width="28.83203125" style="4" customWidth="1"/>
    <col min="5" max="5" width="24.83203125" style="4" customWidth="1"/>
    <col min="6" max="16384" width="8.9140625" style="4"/>
  </cols>
  <sheetData>
    <row r="1" spans="1:5" ht="21" x14ac:dyDescent="0.3">
      <c r="A1" s="8" t="s">
        <v>104</v>
      </c>
    </row>
    <row r="2" spans="1:5" ht="13" x14ac:dyDescent="0.2">
      <c r="A2" s="7" t="str">
        <f>有形固定資産の明細!A2</f>
        <v>自治体名：見附市</v>
      </c>
    </row>
    <row r="3" spans="1:5" ht="13" x14ac:dyDescent="0.2">
      <c r="A3" s="7" t="str">
        <f>有形固定資産の明細!A3</f>
        <v>年度：令和4年度</v>
      </c>
    </row>
    <row r="4" spans="1:5" ht="13" x14ac:dyDescent="0.2">
      <c r="E4" s="6" t="s">
        <v>119</v>
      </c>
    </row>
    <row r="5" spans="1:5" ht="22.5" customHeight="1" x14ac:dyDescent="0.2">
      <c r="A5" s="1" t="s">
        <v>105</v>
      </c>
      <c r="B5" s="1" t="s">
        <v>90</v>
      </c>
      <c r="C5" s="33" t="s">
        <v>106</v>
      </c>
      <c r="D5" s="33"/>
      <c r="E5" s="1" t="s">
        <v>99</v>
      </c>
    </row>
    <row r="6" spans="1:5" ht="18" customHeight="1" x14ac:dyDescent="0.2">
      <c r="A6" s="37" t="s">
        <v>107</v>
      </c>
      <c r="B6" s="37" t="s">
        <v>108</v>
      </c>
      <c r="C6" s="39" t="s">
        <v>124</v>
      </c>
      <c r="D6" s="39"/>
      <c r="E6" s="21">
        <v>4883182848</v>
      </c>
    </row>
    <row r="7" spans="1:5" ht="18" customHeight="1" x14ac:dyDescent="0.2">
      <c r="A7" s="37"/>
      <c r="B7" s="37"/>
      <c r="C7" s="39" t="s">
        <v>125</v>
      </c>
      <c r="D7" s="39"/>
      <c r="E7" s="21">
        <v>154015000</v>
      </c>
    </row>
    <row r="8" spans="1:5" ht="18" customHeight="1" x14ac:dyDescent="0.2">
      <c r="A8" s="37"/>
      <c r="B8" s="37"/>
      <c r="C8" s="39" t="s">
        <v>138</v>
      </c>
      <c r="D8" s="39"/>
      <c r="E8" s="21">
        <v>1104647000</v>
      </c>
    </row>
    <row r="9" spans="1:5" ht="18" customHeight="1" x14ac:dyDescent="0.2">
      <c r="A9" s="37"/>
      <c r="B9" s="37"/>
      <c r="C9" s="39" t="s">
        <v>127</v>
      </c>
      <c r="D9" s="39"/>
      <c r="E9" s="21">
        <v>46598000</v>
      </c>
    </row>
    <row r="10" spans="1:5" ht="18" customHeight="1" x14ac:dyDescent="0.2">
      <c r="A10" s="37"/>
      <c r="B10" s="37"/>
      <c r="C10" s="39" t="s">
        <v>126</v>
      </c>
      <c r="D10" s="39"/>
      <c r="E10" s="21">
        <v>4718306000</v>
      </c>
    </row>
    <row r="11" spans="1:5" ht="18" customHeight="1" x14ac:dyDescent="0.2">
      <c r="A11" s="37"/>
      <c r="B11" s="37"/>
      <c r="C11" s="39" t="s">
        <v>140</v>
      </c>
      <c r="D11" s="39"/>
      <c r="E11" s="21">
        <v>3843000</v>
      </c>
    </row>
    <row r="12" spans="1:5" ht="18" customHeight="1" x14ac:dyDescent="0.2">
      <c r="A12" s="37"/>
      <c r="B12" s="37"/>
      <c r="C12" s="39" t="s">
        <v>128</v>
      </c>
      <c r="D12" s="39"/>
      <c r="E12" s="21">
        <v>83100571</v>
      </c>
    </row>
    <row r="13" spans="1:5" ht="18" customHeight="1" x14ac:dyDescent="0.2">
      <c r="A13" s="37"/>
      <c r="B13" s="37"/>
      <c r="C13" s="39" t="s">
        <v>139</v>
      </c>
      <c r="D13" s="39"/>
      <c r="E13" s="21">
        <v>64753227</v>
      </c>
    </row>
    <row r="14" spans="1:5" ht="18" customHeight="1" x14ac:dyDescent="0.2">
      <c r="A14" s="37"/>
      <c r="B14" s="37"/>
      <c r="C14" s="39" t="s">
        <v>131</v>
      </c>
      <c r="D14" s="39"/>
      <c r="E14" s="31">
        <v>-38728851</v>
      </c>
    </row>
    <row r="15" spans="1:5" ht="18" customHeight="1" x14ac:dyDescent="0.2">
      <c r="A15" s="37"/>
      <c r="B15" s="37"/>
      <c r="C15" s="37" t="s">
        <v>42</v>
      </c>
      <c r="D15" s="39"/>
      <c r="E15" s="21">
        <f>SUM(E6:E14)</f>
        <v>11019716795</v>
      </c>
    </row>
    <row r="16" spans="1:5" ht="18" customHeight="1" x14ac:dyDescent="0.2">
      <c r="A16" s="37"/>
      <c r="B16" s="37" t="s">
        <v>109</v>
      </c>
      <c r="C16" s="40" t="s">
        <v>110</v>
      </c>
      <c r="D16" s="9" t="s">
        <v>123</v>
      </c>
      <c r="E16" s="21">
        <v>218172000</v>
      </c>
    </row>
    <row r="17" spans="1:5" ht="18" customHeight="1" x14ac:dyDescent="0.2">
      <c r="A17" s="37"/>
      <c r="B17" s="37"/>
      <c r="C17" s="37"/>
      <c r="D17" s="9" t="s">
        <v>130</v>
      </c>
      <c r="E17" s="21">
        <v>84902000</v>
      </c>
    </row>
    <row r="18" spans="1:5" ht="18" customHeight="1" x14ac:dyDescent="0.2">
      <c r="A18" s="37"/>
      <c r="B18" s="37"/>
      <c r="C18" s="37"/>
      <c r="D18" s="3" t="s">
        <v>102</v>
      </c>
      <c r="E18" s="21">
        <f>SUM(E16:E17)</f>
        <v>303074000</v>
      </c>
    </row>
    <row r="19" spans="1:5" ht="18" customHeight="1" x14ac:dyDescent="0.2">
      <c r="A19" s="37"/>
      <c r="B19" s="37"/>
      <c r="C19" s="40" t="s">
        <v>111</v>
      </c>
      <c r="D19" s="9" t="s">
        <v>123</v>
      </c>
      <c r="E19" s="21">
        <f>3367238079-E16-E22</f>
        <v>2788114079</v>
      </c>
    </row>
    <row r="20" spans="1:5" ht="18" customHeight="1" x14ac:dyDescent="0.2">
      <c r="A20" s="37"/>
      <c r="B20" s="37"/>
      <c r="C20" s="37"/>
      <c r="D20" s="9" t="s">
        <v>130</v>
      </c>
      <c r="E20" s="21">
        <f>1370255832-E17-E23</f>
        <v>1285353832</v>
      </c>
    </row>
    <row r="21" spans="1:5" ht="18" customHeight="1" x14ac:dyDescent="0.2">
      <c r="A21" s="37"/>
      <c r="B21" s="37"/>
      <c r="C21" s="37"/>
      <c r="D21" s="3" t="s">
        <v>102</v>
      </c>
      <c r="E21" s="21">
        <f>SUM(E19:E20)</f>
        <v>4073467911</v>
      </c>
    </row>
    <row r="22" spans="1:5" ht="18" customHeight="1" x14ac:dyDescent="0.2">
      <c r="A22" s="37"/>
      <c r="B22" s="37"/>
      <c r="C22" s="40" t="s">
        <v>129</v>
      </c>
      <c r="D22" s="9" t="s">
        <v>123</v>
      </c>
      <c r="E22" s="21">
        <v>360952000</v>
      </c>
    </row>
    <row r="23" spans="1:5" ht="18" customHeight="1" x14ac:dyDescent="0.2">
      <c r="A23" s="37"/>
      <c r="B23" s="37"/>
      <c r="C23" s="37"/>
      <c r="D23" s="9" t="s">
        <v>130</v>
      </c>
      <c r="E23" s="21">
        <v>0</v>
      </c>
    </row>
    <row r="24" spans="1:5" ht="18" customHeight="1" x14ac:dyDescent="0.2">
      <c r="A24" s="37"/>
      <c r="B24" s="37"/>
      <c r="C24" s="37"/>
      <c r="D24" s="3" t="s">
        <v>102</v>
      </c>
      <c r="E24" s="21">
        <f>SUM(E22:E23)</f>
        <v>360952000</v>
      </c>
    </row>
    <row r="25" spans="1:5" ht="18" customHeight="1" x14ac:dyDescent="0.2">
      <c r="A25" s="39"/>
      <c r="B25" s="39"/>
      <c r="C25" s="37" t="s">
        <v>42</v>
      </c>
      <c r="D25" s="39"/>
      <c r="E25" s="21">
        <f>E18+E21+E24</f>
        <v>4737493911</v>
      </c>
    </row>
    <row r="26" spans="1:5" ht="18" customHeight="1" x14ac:dyDescent="0.2">
      <c r="A26" s="39"/>
      <c r="B26" s="37" t="s">
        <v>10</v>
      </c>
      <c r="C26" s="39"/>
      <c r="D26" s="39"/>
      <c r="E26" s="21">
        <f>E15+E25</f>
        <v>15757210706</v>
      </c>
    </row>
  </sheetData>
  <mergeCells count="19">
    <mergeCell ref="A6:A26"/>
    <mergeCell ref="B6:B15"/>
    <mergeCell ref="C6:D6"/>
    <mergeCell ref="C15:D15"/>
    <mergeCell ref="B16:B25"/>
    <mergeCell ref="C16:C18"/>
    <mergeCell ref="C22:C24"/>
    <mergeCell ref="C25:D25"/>
    <mergeCell ref="B26:D26"/>
    <mergeCell ref="C13:D13"/>
    <mergeCell ref="C14:D14"/>
    <mergeCell ref="C9:D9"/>
    <mergeCell ref="C11:D11"/>
    <mergeCell ref="C12:D12"/>
    <mergeCell ref="C7:D7"/>
    <mergeCell ref="C8:D8"/>
    <mergeCell ref="C10:D10"/>
    <mergeCell ref="C19:C21"/>
    <mergeCell ref="C5:D5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5D8F-9385-4B0A-9B25-41C71984FE22}">
  <dimension ref="A1:F12"/>
  <sheetViews>
    <sheetView zoomScale="70" zoomScaleNormal="70" workbookViewId="0"/>
  </sheetViews>
  <sheetFormatPr defaultColWidth="8.9140625" defaultRowHeight="20.25" customHeight="1" x14ac:dyDescent="0.2"/>
  <cols>
    <col min="1" max="1" width="23.33203125" style="7" customWidth="1"/>
    <col min="2" max="6" width="20.83203125" style="7" customWidth="1"/>
    <col min="7" max="16384" width="8.9140625" style="7"/>
  </cols>
  <sheetData>
    <row r="1" spans="1:6" s="4" customFormat="1" ht="21" x14ac:dyDescent="0.3">
      <c r="A1" s="8" t="s">
        <v>118</v>
      </c>
    </row>
    <row r="2" spans="1:6" s="4" customFormat="1" ht="13" x14ac:dyDescent="0.2">
      <c r="A2" s="7" t="str">
        <f>有形固定資産の明細!A2</f>
        <v>自治体名：見附市</v>
      </c>
    </row>
    <row r="3" spans="1:6" s="4" customFormat="1" ht="13" x14ac:dyDescent="0.2">
      <c r="A3" s="7" t="str">
        <f>有形固定資産の明細!A3</f>
        <v>年度：令和4年度</v>
      </c>
    </row>
    <row r="4" spans="1:6" s="4" customFormat="1" ht="13" x14ac:dyDescent="0.2">
      <c r="F4" s="6" t="s">
        <v>119</v>
      </c>
    </row>
    <row r="5" spans="1:6" ht="20.25" customHeight="1" x14ac:dyDescent="0.2">
      <c r="A5" s="41" t="s">
        <v>90</v>
      </c>
      <c r="B5" s="43" t="s">
        <v>99</v>
      </c>
      <c r="C5" s="43" t="s">
        <v>117</v>
      </c>
      <c r="D5" s="43"/>
      <c r="E5" s="43"/>
      <c r="F5" s="43"/>
    </row>
    <row r="6" spans="1:6" ht="20.25" customHeight="1" x14ac:dyDescent="0.2">
      <c r="A6" s="41"/>
      <c r="B6" s="43"/>
      <c r="C6" s="43" t="s">
        <v>109</v>
      </c>
      <c r="D6" s="43" t="s">
        <v>116</v>
      </c>
      <c r="E6" s="43" t="s">
        <v>108</v>
      </c>
      <c r="F6" s="43" t="s">
        <v>30</v>
      </c>
    </row>
    <row r="7" spans="1:6" ht="20.25" customHeight="1" thickBot="1" x14ac:dyDescent="0.25">
      <c r="A7" s="42"/>
      <c r="B7" s="44"/>
      <c r="C7" s="44"/>
      <c r="D7" s="44"/>
      <c r="E7" s="44"/>
      <c r="F7" s="44"/>
    </row>
    <row r="8" spans="1:6" ht="20.25" customHeight="1" thickTop="1" x14ac:dyDescent="0.2">
      <c r="A8" s="18" t="s">
        <v>115</v>
      </c>
      <c r="B8" s="22">
        <v>15677818685</v>
      </c>
      <c r="C8" s="22">
        <f>C12-C9-C10</f>
        <v>4434419911</v>
      </c>
      <c r="D8" s="22">
        <f t="shared" ref="D8:E8" si="0">D12-D9-D10</f>
        <v>271355000</v>
      </c>
      <c r="E8" s="22">
        <f t="shared" si="0"/>
        <v>10224652230</v>
      </c>
      <c r="F8" s="32">
        <f>B8-C8-D8-E8</f>
        <v>747391544</v>
      </c>
    </row>
    <row r="9" spans="1:6" ht="20.25" customHeight="1" x14ac:dyDescent="0.2">
      <c r="A9" s="18" t="s">
        <v>114</v>
      </c>
      <c r="B9" s="22">
        <v>1096591847</v>
      </c>
      <c r="C9" s="22">
        <v>303074000</v>
      </c>
      <c r="D9" s="22">
        <v>577100000</v>
      </c>
      <c r="E9" s="22">
        <f>B9-C9-D9-F9</f>
        <v>216417847</v>
      </c>
      <c r="F9" s="32">
        <v>0</v>
      </c>
    </row>
    <row r="10" spans="1:6" ht="20.25" customHeight="1" x14ac:dyDescent="0.2">
      <c r="A10" s="18" t="s">
        <v>113</v>
      </c>
      <c r="B10" s="22">
        <v>615580718</v>
      </c>
      <c r="C10" s="22">
        <v>0</v>
      </c>
      <c r="D10" s="22">
        <v>0</v>
      </c>
      <c r="E10" s="22">
        <f>B10-C10-D10-F10</f>
        <v>578646718</v>
      </c>
      <c r="F10" s="32">
        <v>36934000</v>
      </c>
    </row>
    <row r="11" spans="1:6" ht="20.25" customHeight="1" x14ac:dyDescent="0.2">
      <c r="A11" s="18" t="s">
        <v>30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</row>
    <row r="12" spans="1:6" ht="20.25" customHeight="1" x14ac:dyDescent="0.2">
      <c r="A12" s="17" t="s">
        <v>10</v>
      </c>
      <c r="B12" s="22">
        <f>SUM(B8:B11)</f>
        <v>17389991250</v>
      </c>
      <c r="C12" s="22">
        <v>4737493911</v>
      </c>
      <c r="D12" s="22">
        <v>848455000</v>
      </c>
      <c r="E12" s="22">
        <v>11019716795</v>
      </c>
      <c r="F12" s="32">
        <f>SUM(F8:F11)</f>
        <v>784325544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9"/>
  <sheetViews>
    <sheetView zoomScale="70" zoomScaleNormal="70" workbookViewId="0"/>
  </sheetViews>
  <sheetFormatPr defaultColWidth="8.9140625" defaultRowHeight="11" x14ac:dyDescent="0.2"/>
  <cols>
    <col min="1" max="1" width="60.83203125" style="4" customWidth="1"/>
    <col min="2" max="2" width="40.83203125" style="4" customWidth="1"/>
    <col min="3" max="16384" width="8.9140625" style="4"/>
  </cols>
  <sheetData>
    <row r="1" spans="1:2" ht="21" x14ac:dyDescent="0.3">
      <c r="A1" s="8" t="s">
        <v>112</v>
      </c>
    </row>
    <row r="2" spans="1:2" ht="13" x14ac:dyDescent="0.2">
      <c r="A2" s="7" t="str">
        <f>有形固定資産の明細!A2</f>
        <v>自治体名：見附市</v>
      </c>
    </row>
    <row r="3" spans="1:2" ht="13" x14ac:dyDescent="0.2">
      <c r="A3" s="7" t="str">
        <f>有形固定資産の明細!A3</f>
        <v>年度：令和4年度</v>
      </c>
    </row>
    <row r="4" spans="1:2" ht="13" x14ac:dyDescent="0.2">
      <c r="B4" s="6" t="s">
        <v>119</v>
      </c>
    </row>
    <row r="5" spans="1:2" ht="22.5" customHeight="1" x14ac:dyDescent="0.2">
      <c r="A5" s="1" t="s">
        <v>26</v>
      </c>
      <c r="B5" s="1" t="s">
        <v>94</v>
      </c>
    </row>
    <row r="6" spans="1:2" ht="18" customHeight="1" x14ac:dyDescent="0.2">
      <c r="A6" s="5" t="s">
        <v>120</v>
      </c>
      <c r="B6" s="21">
        <v>0</v>
      </c>
    </row>
    <row r="7" spans="1:2" ht="18" customHeight="1" x14ac:dyDescent="0.2">
      <c r="A7" s="5" t="s">
        <v>121</v>
      </c>
      <c r="B7" s="21">
        <v>799592936</v>
      </c>
    </row>
    <row r="8" spans="1:2" ht="18" customHeight="1" x14ac:dyDescent="0.2">
      <c r="A8" s="5" t="s">
        <v>122</v>
      </c>
      <c r="B8" s="21">
        <v>0</v>
      </c>
    </row>
    <row r="9" spans="1:2" ht="18" customHeight="1" x14ac:dyDescent="0.2">
      <c r="A9" s="3" t="s">
        <v>10</v>
      </c>
      <c r="B9" s="21">
        <f>SUM(B6:B8)</f>
        <v>799592936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DD14-0409-4E62-851F-7FAC1960E0D1}">
  <dimension ref="A1:I23"/>
  <sheetViews>
    <sheetView zoomScale="70" zoomScaleNormal="70" workbookViewId="0"/>
  </sheetViews>
  <sheetFormatPr defaultColWidth="8.9140625" defaultRowHeight="11" x14ac:dyDescent="0.2"/>
  <cols>
    <col min="1" max="1" width="30.83203125" style="4" customWidth="1"/>
    <col min="2" max="10" width="15.83203125" style="4" customWidth="1"/>
    <col min="11" max="16384" width="8.9140625" style="4"/>
  </cols>
  <sheetData>
    <row r="1" spans="1:9" ht="21" x14ac:dyDescent="0.2">
      <c r="A1" s="29" t="s">
        <v>168</v>
      </c>
      <c r="B1" s="29"/>
      <c r="C1" s="29"/>
      <c r="D1" s="29"/>
      <c r="E1" s="29"/>
      <c r="F1" s="29"/>
      <c r="G1" s="29"/>
      <c r="H1" s="29"/>
      <c r="I1" s="29"/>
    </row>
    <row r="2" spans="1:9" ht="13" x14ac:dyDescent="0.2">
      <c r="A2" s="7" t="str">
        <f>有形固定資産の明細!A2</f>
        <v>自治体名：見附市</v>
      </c>
      <c r="B2" s="7"/>
      <c r="C2" s="7"/>
      <c r="D2" s="7"/>
      <c r="E2" s="7"/>
      <c r="F2" s="7"/>
      <c r="G2" s="7"/>
      <c r="H2" s="7"/>
      <c r="I2" s="7"/>
    </row>
    <row r="3" spans="1:9" ht="13" x14ac:dyDescent="0.2">
      <c r="A3" s="7" t="str">
        <f>有形固定資産の明細!A3</f>
        <v>年度：令和4年度</v>
      </c>
      <c r="B3" s="7"/>
      <c r="C3" s="7"/>
      <c r="D3" s="7"/>
      <c r="E3" s="7"/>
      <c r="F3" s="7"/>
      <c r="G3" s="7"/>
      <c r="H3" s="7"/>
      <c r="I3" s="7"/>
    </row>
    <row r="4" spans="1:9" ht="13" x14ac:dyDescent="0.2">
      <c r="A4" s="7"/>
      <c r="B4" s="7"/>
      <c r="C4" s="7"/>
      <c r="D4" s="7"/>
      <c r="E4" s="7"/>
      <c r="F4" s="7"/>
      <c r="G4" s="7"/>
      <c r="H4" s="7"/>
      <c r="I4" s="6" t="s">
        <v>159</v>
      </c>
    </row>
    <row r="5" spans="1:9" ht="22" x14ac:dyDescent="0.2">
      <c r="A5" s="28" t="s">
        <v>90</v>
      </c>
      <c r="B5" s="27" t="s">
        <v>167</v>
      </c>
      <c r="C5" s="28" t="s">
        <v>166</v>
      </c>
      <c r="D5" s="28" t="s">
        <v>165</v>
      </c>
      <c r="E5" s="28" t="s">
        <v>164</v>
      </c>
      <c r="F5" s="28" t="s">
        <v>163</v>
      </c>
      <c r="G5" s="28" t="s">
        <v>162</v>
      </c>
      <c r="H5" s="28" t="s">
        <v>161</v>
      </c>
      <c r="I5" s="28" t="s">
        <v>10</v>
      </c>
    </row>
    <row r="6" spans="1:9" x14ac:dyDescent="0.2">
      <c r="A6" s="5" t="s">
        <v>151</v>
      </c>
      <c r="B6" s="30">
        <v>992868445</v>
      </c>
      <c r="C6" s="30">
        <v>14393102049</v>
      </c>
      <c r="D6" s="30">
        <v>453340484</v>
      </c>
      <c r="E6" s="30">
        <v>8269709823</v>
      </c>
      <c r="F6" s="30">
        <v>1117308199</v>
      </c>
      <c r="G6" s="30">
        <v>394934226</v>
      </c>
      <c r="H6" s="30">
        <v>4417713477</v>
      </c>
      <c r="I6" s="30">
        <v>30038976703</v>
      </c>
    </row>
    <row r="7" spans="1:9" x14ac:dyDescent="0.2">
      <c r="A7" s="5" t="s">
        <v>145</v>
      </c>
      <c r="B7" s="30">
        <v>595077202</v>
      </c>
      <c r="C7" s="30">
        <v>5893095754</v>
      </c>
      <c r="D7" s="30">
        <v>220830373</v>
      </c>
      <c r="E7" s="30">
        <v>2688726536</v>
      </c>
      <c r="F7" s="30">
        <v>52183473</v>
      </c>
      <c r="G7" s="30">
        <v>67533445</v>
      </c>
      <c r="H7" s="30">
        <v>1524040290</v>
      </c>
      <c r="I7" s="30">
        <v>11041487073</v>
      </c>
    </row>
    <row r="8" spans="1:9" x14ac:dyDescent="0.2">
      <c r="A8" s="5" t="s">
        <v>150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</row>
    <row r="9" spans="1:9" x14ac:dyDescent="0.2">
      <c r="A9" s="5" t="s">
        <v>144</v>
      </c>
      <c r="B9" s="30">
        <v>265679028</v>
      </c>
      <c r="C9" s="30">
        <v>8024085858</v>
      </c>
      <c r="D9" s="30">
        <v>229206615</v>
      </c>
      <c r="E9" s="30">
        <v>1619915209</v>
      </c>
      <c r="F9" s="30">
        <v>1035276040</v>
      </c>
      <c r="G9" s="30">
        <v>276317624</v>
      </c>
      <c r="H9" s="30">
        <v>2687950579</v>
      </c>
      <c r="I9" s="30">
        <v>14138430953</v>
      </c>
    </row>
    <row r="10" spans="1:9" x14ac:dyDescent="0.2">
      <c r="A10" s="5" t="s">
        <v>143</v>
      </c>
      <c r="B10" s="30">
        <v>75126015</v>
      </c>
      <c r="C10" s="30">
        <v>370004437</v>
      </c>
      <c r="D10" s="30">
        <v>927496</v>
      </c>
      <c r="E10" s="30">
        <v>11502078</v>
      </c>
      <c r="F10" s="30">
        <v>27813686</v>
      </c>
      <c r="G10" s="30">
        <v>51083157</v>
      </c>
      <c r="H10" s="30">
        <v>113947608</v>
      </c>
      <c r="I10" s="30">
        <v>650404477</v>
      </c>
    </row>
    <row r="11" spans="1:9" x14ac:dyDescent="0.2">
      <c r="A11" s="5" t="s">
        <v>149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</row>
    <row r="12" spans="1:9" x14ac:dyDescent="0.2">
      <c r="A12" s="5" t="s">
        <v>148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</row>
    <row r="13" spans="1:9" x14ac:dyDescent="0.2">
      <c r="A13" s="5" t="s">
        <v>147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</row>
    <row r="14" spans="1:9" x14ac:dyDescent="0.2">
      <c r="A14" s="5" t="s">
        <v>61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</row>
    <row r="15" spans="1:9" x14ac:dyDescent="0.2">
      <c r="A15" s="5" t="s">
        <v>142</v>
      </c>
      <c r="B15" s="30">
        <v>56986200</v>
      </c>
      <c r="C15" s="30">
        <v>105916000</v>
      </c>
      <c r="D15" s="30">
        <v>2376000</v>
      </c>
      <c r="E15" s="30">
        <v>3949566000</v>
      </c>
      <c r="F15" s="30">
        <v>2035000</v>
      </c>
      <c r="G15" s="30">
        <v>0</v>
      </c>
      <c r="H15" s="30">
        <v>91775000</v>
      </c>
      <c r="I15" s="30">
        <v>4208654200</v>
      </c>
    </row>
    <row r="16" spans="1:9" x14ac:dyDescent="0.2">
      <c r="A16" s="5" t="s">
        <v>146</v>
      </c>
      <c r="B16" s="30">
        <v>7118770918</v>
      </c>
      <c r="C16" s="30">
        <v>4369680</v>
      </c>
      <c r="D16" s="30">
        <v>7194000</v>
      </c>
      <c r="E16" s="30">
        <v>62093374</v>
      </c>
      <c r="F16" s="30">
        <v>162200869</v>
      </c>
      <c r="G16" s="30">
        <v>69639723</v>
      </c>
      <c r="H16" s="30">
        <v>40048473</v>
      </c>
      <c r="I16" s="30">
        <v>7464317037</v>
      </c>
    </row>
    <row r="17" spans="1:9" x14ac:dyDescent="0.2">
      <c r="A17" s="5" t="s">
        <v>145</v>
      </c>
      <c r="B17" s="30">
        <v>730199870</v>
      </c>
      <c r="C17" s="30">
        <v>0</v>
      </c>
      <c r="D17" s="30">
        <v>0</v>
      </c>
      <c r="E17" s="30">
        <v>52783999</v>
      </c>
      <c r="F17" s="30">
        <v>0</v>
      </c>
      <c r="G17" s="30">
        <v>2359476</v>
      </c>
      <c r="H17" s="30">
        <v>14</v>
      </c>
      <c r="I17" s="30">
        <v>785343359</v>
      </c>
    </row>
    <row r="18" spans="1:9" x14ac:dyDescent="0.2">
      <c r="A18" s="5" t="s">
        <v>144</v>
      </c>
      <c r="B18" s="30">
        <v>222405618</v>
      </c>
      <c r="C18" s="30">
        <v>0</v>
      </c>
      <c r="D18" s="30">
        <v>0</v>
      </c>
      <c r="E18" s="30">
        <v>800000</v>
      </c>
      <c r="F18" s="30">
        <v>0</v>
      </c>
      <c r="G18" s="30">
        <v>0</v>
      </c>
      <c r="H18" s="30">
        <v>0</v>
      </c>
      <c r="I18" s="30">
        <v>223205618</v>
      </c>
    </row>
    <row r="19" spans="1:9" x14ac:dyDescent="0.2">
      <c r="A19" s="5" t="s">
        <v>143</v>
      </c>
      <c r="B19" s="30">
        <v>5898059557</v>
      </c>
      <c r="C19" s="30">
        <v>4369680</v>
      </c>
      <c r="D19" s="30">
        <v>0</v>
      </c>
      <c r="E19" s="30">
        <v>8509375</v>
      </c>
      <c r="F19" s="30">
        <v>162200869</v>
      </c>
      <c r="G19" s="30">
        <v>67280247</v>
      </c>
      <c r="H19" s="30">
        <v>13426259</v>
      </c>
      <c r="I19" s="30">
        <v>6153845987</v>
      </c>
    </row>
    <row r="20" spans="1:9" x14ac:dyDescent="0.2">
      <c r="A20" s="5" t="s">
        <v>61</v>
      </c>
      <c r="B20" s="30">
        <v>9282558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9282558</v>
      </c>
    </row>
    <row r="21" spans="1:9" x14ac:dyDescent="0.2">
      <c r="A21" s="5" t="s">
        <v>142</v>
      </c>
      <c r="B21" s="30">
        <v>258823315</v>
      </c>
      <c r="C21" s="30">
        <v>0</v>
      </c>
      <c r="D21" s="30">
        <v>7194000</v>
      </c>
      <c r="E21" s="30">
        <v>0</v>
      </c>
      <c r="F21" s="30">
        <v>0</v>
      </c>
      <c r="G21" s="30">
        <v>0</v>
      </c>
      <c r="H21" s="30">
        <v>26622200</v>
      </c>
      <c r="I21" s="30">
        <v>292639515</v>
      </c>
    </row>
    <row r="22" spans="1:9" x14ac:dyDescent="0.2">
      <c r="A22" s="5" t="s">
        <v>141</v>
      </c>
      <c r="B22" s="30">
        <v>29995801</v>
      </c>
      <c r="C22" s="30">
        <v>208246281</v>
      </c>
      <c r="D22" s="30">
        <v>8124692</v>
      </c>
      <c r="E22" s="30">
        <v>127635048</v>
      </c>
      <c r="F22" s="30">
        <v>16016098</v>
      </c>
      <c r="G22" s="30">
        <v>129294021</v>
      </c>
      <c r="H22" s="30">
        <v>573189591</v>
      </c>
      <c r="I22" s="30">
        <v>1092501532</v>
      </c>
    </row>
    <row r="23" spans="1:9" x14ac:dyDescent="0.2">
      <c r="A23" s="5" t="s">
        <v>10</v>
      </c>
      <c r="B23" s="30">
        <v>8141635164</v>
      </c>
      <c r="C23" s="30">
        <v>14605718010</v>
      </c>
      <c r="D23" s="30">
        <v>468659176</v>
      </c>
      <c r="E23" s="30">
        <v>8459438245</v>
      </c>
      <c r="F23" s="30">
        <v>1295525166</v>
      </c>
      <c r="G23" s="30">
        <v>593867970</v>
      </c>
      <c r="H23" s="30">
        <v>5030951541</v>
      </c>
      <c r="I23" s="30">
        <v>38595795272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zoomScale="70" zoomScaleNormal="70" workbookViewId="0"/>
  </sheetViews>
  <sheetFormatPr defaultColWidth="8.9140625" defaultRowHeight="11" x14ac:dyDescent="0.2"/>
  <cols>
    <col min="1" max="1" width="30.58203125" style="4" customWidth="1"/>
    <col min="2" max="11" width="15.33203125" style="4" customWidth="1"/>
    <col min="12" max="16384" width="8.9140625" style="4"/>
  </cols>
  <sheetData>
    <row r="1" spans="1:11" ht="21" x14ac:dyDescent="0.3">
      <c r="A1" s="8" t="s">
        <v>0</v>
      </c>
    </row>
    <row r="2" spans="1:11" ht="13" x14ac:dyDescent="0.2">
      <c r="A2" s="7" t="str">
        <f>有形固定資産の明細!A2</f>
        <v>自治体名：見附市</v>
      </c>
    </row>
    <row r="3" spans="1:11" ht="13" x14ac:dyDescent="0.2">
      <c r="A3" s="7" t="str">
        <f>有形固定資産の明細!A3</f>
        <v>年度：令和4年度</v>
      </c>
    </row>
    <row r="5" spans="1:11" ht="13" x14ac:dyDescent="0.2">
      <c r="A5" s="12" t="s">
        <v>1</v>
      </c>
      <c r="H5" s="6" t="s">
        <v>119</v>
      </c>
    </row>
    <row r="6" spans="1:11" ht="37.5" customHeight="1" x14ac:dyDescent="0.2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</row>
    <row r="7" spans="1:11" ht="18" customHeight="1" x14ac:dyDescent="0.2">
      <c r="A7" s="9" t="s">
        <v>171</v>
      </c>
      <c r="B7" s="21"/>
      <c r="C7" s="21"/>
      <c r="D7" s="21">
        <v>12517000</v>
      </c>
      <c r="E7" s="21"/>
      <c r="F7" s="21">
        <v>12517000</v>
      </c>
      <c r="G7" s="31">
        <f t="shared" ref="G7" si="0">D7-F7</f>
        <v>0</v>
      </c>
      <c r="H7" s="21">
        <f t="shared" ref="H7" si="1">F7</f>
        <v>12517000</v>
      </c>
    </row>
    <row r="8" spans="1:11" ht="18" customHeight="1" x14ac:dyDescent="0.2">
      <c r="A8" s="3" t="s">
        <v>10</v>
      </c>
      <c r="B8" s="21">
        <f>SUM(B7:B7)</f>
        <v>0</v>
      </c>
      <c r="C8" s="21">
        <f>SUM(C7:C7)</f>
        <v>0</v>
      </c>
      <c r="D8" s="21">
        <f>SUM(D7:D7)</f>
        <v>12517000</v>
      </c>
      <c r="E8" s="21">
        <f>SUM(E7:E7)</f>
        <v>0</v>
      </c>
      <c r="F8" s="21">
        <f>SUM(F7:F7)</f>
        <v>12517000</v>
      </c>
      <c r="G8" s="31">
        <f>SUM(G7:G7)</f>
        <v>0</v>
      </c>
      <c r="H8" s="21">
        <f>SUM(H7:H7)</f>
        <v>12517000</v>
      </c>
    </row>
    <row r="10" spans="1:11" ht="13" x14ac:dyDescent="0.2">
      <c r="A10" s="12" t="s">
        <v>11</v>
      </c>
      <c r="J10" s="6" t="s">
        <v>119</v>
      </c>
    </row>
    <row r="11" spans="1:11" ht="37.5" customHeight="1" x14ac:dyDescent="0.2">
      <c r="A11" s="1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2" t="s">
        <v>19</v>
      </c>
      <c r="I11" s="2" t="s">
        <v>20</v>
      </c>
      <c r="J11" s="2" t="s">
        <v>9</v>
      </c>
    </row>
    <row r="12" spans="1:11" ht="18" customHeight="1" x14ac:dyDescent="0.2">
      <c r="A12" s="9" t="s">
        <v>172</v>
      </c>
      <c r="B12" s="21">
        <v>1150000</v>
      </c>
      <c r="C12" s="21">
        <v>4728504045</v>
      </c>
      <c r="D12" s="21">
        <v>1026377692</v>
      </c>
      <c r="E12" s="31">
        <f>C12-D12</f>
        <v>3702126353</v>
      </c>
      <c r="F12" s="21">
        <v>22050000</v>
      </c>
      <c r="G12" s="25">
        <f>IFERROR(B12/F12,0)</f>
        <v>5.2154195011337869E-2</v>
      </c>
      <c r="H12" s="31">
        <f>ROUNDDOWN(E12*G12,0)</f>
        <v>193081419</v>
      </c>
      <c r="I12" s="21">
        <f>IF(H12&gt;0,IF(B12*0.7&gt;H12,B12-H12,0),0)</f>
        <v>0</v>
      </c>
      <c r="J12" s="21">
        <f>B12</f>
        <v>1150000</v>
      </c>
    </row>
    <row r="13" spans="1:11" ht="18" customHeight="1" x14ac:dyDescent="0.2">
      <c r="A13" s="3" t="s">
        <v>10</v>
      </c>
      <c r="B13" s="21">
        <f>SUM(B12:B12)</f>
        <v>1150000</v>
      </c>
      <c r="C13" s="21">
        <f>SUM(C12:C12)</f>
        <v>4728504045</v>
      </c>
      <c r="D13" s="21">
        <f>SUM(D12:D12)</f>
        <v>1026377692</v>
      </c>
      <c r="E13" s="31">
        <f>SUM(E12:E12)</f>
        <v>3702126353</v>
      </c>
      <c r="F13" s="21">
        <f>SUM(F12:F12)</f>
        <v>22050000</v>
      </c>
      <c r="G13" s="26" t="s">
        <v>137</v>
      </c>
      <c r="H13" s="31">
        <f>SUM(H12:H12)</f>
        <v>193081419</v>
      </c>
      <c r="I13" s="21">
        <f>SUM(I12:I12)</f>
        <v>0</v>
      </c>
      <c r="J13" s="21">
        <f>SUM(J12:J12)</f>
        <v>1150000</v>
      </c>
    </row>
    <row r="15" spans="1:11" ht="13" x14ac:dyDescent="0.2">
      <c r="A15" s="12" t="s">
        <v>21</v>
      </c>
      <c r="K15" s="6" t="s">
        <v>119</v>
      </c>
    </row>
    <row r="16" spans="1:11" ht="37.5" customHeight="1" x14ac:dyDescent="0.2">
      <c r="A16" s="1" t="s">
        <v>12</v>
      </c>
      <c r="B16" s="2" t="s">
        <v>22</v>
      </c>
      <c r="C16" s="2" t="s">
        <v>14</v>
      </c>
      <c r="D16" s="2" t="s">
        <v>15</v>
      </c>
      <c r="E16" s="2" t="s">
        <v>16</v>
      </c>
      <c r="F16" s="2" t="s">
        <v>17</v>
      </c>
      <c r="G16" s="2" t="s">
        <v>18</v>
      </c>
      <c r="H16" s="2" t="s">
        <v>19</v>
      </c>
      <c r="I16" s="2" t="s">
        <v>23</v>
      </c>
      <c r="J16" s="2" t="s">
        <v>24</v>
      </c>
      <c r="K16" s="2" t="s">
        <v>9</v>
      </c>
    </row>
    <row r="17" spans="1:11" ht="18" customHeight="1" x14ac:dyDescent="0.2">
      <c r="A17" s="9" t="s">
        <v>173</v>
      </c>
      <c r="B17" s="21">
        <v>3670000</v>
      </c>
      <c r="C17" s="21"/>
      <c r="D17" s="21"/>
      <c r="E17" s="31">
        <f>C17-D17</f>
        <v>0</v>
      </c>
      <c r="F17" s="21"/>
      <c r="G17" s="25">
        <f>IFERROR(B17/F17,0)</f>
        <v>0</v>
      </c>
      <c r="H17" s="31">
        <f>ROUNDDOWN(E17*G17,0)</f>
        <v>0</v>
      </c>
      <c r="I17" s="21">
        <f>IF(H17&gt;0,IF(B17*0.7&gt;H17,B17-H17,0),0)</f>
        <v>0</v>
      </c>
      <c r="J17" s="21">
        <f>B17-I17</f>
        <v>3670000</v>
      </c>
      <c r="K17" s="21">
        <f>B17</f>
        <v>3670000</v>
      </c>
    </row>
    <row r="18" spans="1:11" ht="18" customHeight="1" x14ac:dyDescent="0.2">
      <c r="A18" s="9" t="s">
        <v>174</v>
      </c>
      <c r="B18" s="21">
        <v>46889000</v>
      </c>
      <c r="C18" s="21"/>
      <c r="D18" s="21"/>
      <c r="E18" s="31">
        <f t="shared" ref="E18:E25" si="2">C18-D18</f>
        <v>0</v>
      </c>
      <c r="F18" s="21"/>
      <c r="G18" s="25">
        <f t="shared" ref="G18:G25" si="3">IFERROR(B18/F18,0)</f>
        <v>0</v>
      </c>
      <c r="H18" s="31">
        <f t="shared" ref="H18:H25" si="4">ROUNDDOWN(E18*G18,0)</f>
        <v>0</v>
      </c>
      <c r="I18" s="21">
        <f t="shared" ref="I18:I25" si="5">IF(H18&gt;0,IF(B18*0.7&gt;H18,B18-H18,0),0)</f>
        <v>0</v>
      </c>
      <c r="J18" s="21">
        <f t="shared" ref="J18:J25" si="6">B18-I18</f>
        <v>46889000</v>
      </c>
      <c r="K18" s="21">
        <f t="shared" ref="K18:K25" si="7">B18</f>
        <v>46889000</v>
      </c>
    </row>
    <row r="19" spans="1:11" ht="18" customHeight="1" x14ac:dyDescent="0.2">
      <c r="A19" s="9" t="s">
        <v>175</v>
      </c>
      <c r="B19" s="21">
        <v>301000</v>
      </c>
      <c r="C19" s="21"/>
      <c r="D19" s="21"/>
      <c r="E19" s="31">
        <f t="shared" si="2"/>
        <v>0</v>
      </c>
      <c r="F19" s="21"/>
      <c r="G19" s="25">
        <f t="shared" si="3"/>
        <v>0</v>
      </c>
      <c r="H19" s="31">
        <f t="shared" si="4"/>
        <v>0</v>
      </c>
      <c r="I19" s="21">
        <f t="shared" si="5"/>
        <v>0</v>
      </c>
      <c r="J19" s="21">
        <f t="shared" si="6"/>
        <v>301000</v>
      </c>
      <c r="K19" s="21">
        <f t="shared" si="7"/>
        <v>301000</v>
      </c>
    </row>
    <row r="20" spans="1:11" ht="18" customHeight="1" x14ac:dyDescent="0.2">
      <c r="A20" s="9" t="s">
        <v>176</v>
      </c>
      <c r="B20" s="21">
        <v>50000</v>
      </c>
      <c r="C20" s="21"/>
      <c r="D20" s="21"/>
      <c r="E20" s="31">
        <f t="shared" si="2"/>
        <v>0</v>
      </c>
      <c r="F20" s="21"/>
      <c r="G20" s="25">
        <f t="shared" si="3"/>
        <v>0</v>
      </c>
      <c r="H20" s="31">
        <f t="shared" si="4"/>
        <v>0</v>
      </c>
      <c r="I20" s="21">
        <f t="shared" si="5"/>
        <v>0</v>
      </c>
      <c r="J20" s="21">
        <f t="shared" si="6"/>
        <v>50000</v>
      </c>
      <c r="K20" s="21">
        <f t="shared" si="7"/>
        <v>50000</v>
      </c>
    </row>
    <row r="21" spans="1:11" ht="18" customHeight="1" x14ac:dyDescent="0.2">
      <c r="A21" s="9" t="s">
        <v>177</v>
      </c>
      <c r="B21" s="21">
        <v>330000</v>
      </c>
      <c r="C21" s="21"/>
      <c r="D21" s="21"/>
      <c r="E21" s="31">
        <f t="shared" si="2"/>
        <v>0</v>
      </c>
      <c r="F21" s="21"/>
      <c r="G21" s="25">
        <f t="shared" si="3"/>
        <v>0</v>
      </c>
      <c r="H21" s="31">
        <f t="shared" si="4"/>
        <v>0</v>
      </c>
      <c r="I21" s="21">
        <f t="shared" si="5"/>
        <v>0</v>
      </c>
      <c r="J21" s="21">
        <f t="shared" si="6"/>
        <v>330000</v>
      </c>
      <c r="K21" s="21">
        <f t="shared" si="7"/>
        <v>330000</v>
      </c>
    </row>
    <row r="22" spans="1:11" ht="18" customHeight="1" x14ac:dyDescent="0.2">
      <c r="A22" s="9" t="s">
        <v>178</v>
      </c>
      <c r="B22" s="21">
        <v>0</v>
      </c>
      <c r="C22" s="21"/>
      <c r="D22" s="21"/>
      <c r="E22" s="31">
        <f t="shared" si="2"/>
        <v>0</v>
      </c>
      <c r="F22" s="21"/>
      <c r="G22" s="25">
        <f t="shared" si="3"/>
        <v>0</v>
      </c>
      <c r="H22" s="31">
        <f t="shared" si="4"/>
        <v>0</v>
      </c>
      <c r="I22" s="21">
        <f t="shared" si="5"/>
        <v>0</v>
      </c>
      <c r="J22" s="21">
        <f t="shared" si="6"/>
        <v>0</v>
      </c>
      <c r="K22" s="21">
        <f t="shared" si="7"/>
        <v>0</v>
      </c>
    </row>
    <row r="23" spans="1:11" ht="18" customHeight="1" x14ac:dyDescent="0.2">
      <c r="A23" s="9" t="s">
        <v>179</v>
      </c>
      <c r="B23" s="21">
        <v>200000</v>
      </c>
      <c r="C23" s="21"/>
      <c r="D23" s="21"/>
      <c r="E23" s="31">
        <f t="shared" si="2"/>
        <v>0</v>
      </c>
      <c r="F23" s="21"/>
      <c r="G23" s="25">
        <f t="shared" si="3"/>
        <v>0</v>
      </c>
      <c r="H23" s="31">
        <f t="shared" si="4"/>
        <v>0</v>
      </c>
      <c r="I23" s="21">
        <f t="shared" si="5"/>
        <v>0</v>
      </c>
      <c r="J23" s="21">
        <f t="shared" si="6"/>
        <v>200000</v>
      </c>
      <c r="K23" s="21">
        <f t="shared" si="7"/>
        <v>200000</v>
      </c>
    </row>
    <row r="24" spans="1:11" ht="18" customHeight="1" x14ac:dyDescent="0.2">
      <c r="A24" s="9" t="s">
        <v>180</v>
      </c>
      <c r="B24" s="21">
        <v>6400000</v>
      </c>
      <c r="C24" s="21"/>
      <c r="D24" s="21"/>
      <c r="E24" s="31">
        <f t="shared" si="2"/>
        <v>0</v>
      </c>
      <c r="F24" s="21"/>
      <c r="G24" s="25">
        <f t="shared" si="3"/>
        <v>0</v>
      </c>
      <c r="H24" s="31">
        <f t="shared" si="4"/>
        <v>0</v>
      </c>
      <c r="I24" s="21">
        <f t="shared" si="5"/>
        <v>0</v>
      </c>
      <c r="J24" s="21">
        <f t="shared" si="6"/>
        <v>6400000</v>
      </c>
      <c r="K24" s="21">
        <f t="shared" si="7"/>
        <v>6400000</v>
      </c>
    </row>
    <row r="25" spans="1:11" ht="18" customHeight="1" x14ac:dyDescent="0.2">
      <c r="A25" s="9" t="s">
        <v>181</v>
      </c>
      <c r="B25" s="21">
        <v>5000000</v>
      </c>
      <c r="C25" s="21"/>
      <c r="D25" s="21"/>
      <c r="E25" s="31">
        <f t="shared" si="2"/>
        <v>0</v>
      </c>
      <c r="F25" s="21"/>
      <c r="G25" s="25">
        <f t="shared" si="3"/>
        <v>0</v>
      </c>
      <c r="H25" s="31">
        <f t="shared" si="4"/>
        <v>0</v>
      </c>
      <c r="I25" s="21">
        <f t="shared" si="5"/>
        <v>0</v>
      </c>
      <c r="J25" s="21">
        <f t="shared" si="6"/>
        <v>5000000</v>
      </c>
      <c r="K25" s="21">
        <f t="shared" si="7"/>
        <v>5000000</v>
      </c>
    </row>
    <row r="26" spans="1:11" ht="18" customHeight="1" x14ac:dyDescent="0.2">
      <c r="A26" s="9" t="s">
        <v>182</v>
      </c>
      <c r="B26" s="21">
        <v>4610000</v>
      </c>
      <c r="C26" s="21"/>
      <c r="D26" s="21"/>
      <c r="E26" s="31">
        <f t="shared" ref="E26:E34" si="8">C26-D26</f>
        <v>0</v>
      </c>
      <c r="F26" s="21"/>
      <c r="G26" s="25">
        <f t="shared" ref="G26:G34" si="9">IFERROR(B26/F26,0)</f>
        <v>0</v>
      </c>
      <c r="H26" s="31">
        <f t="shared" ref="H26:H34" si="10">ROUNDDOWN(E26*G26,0)</f>
        <v>0</v>
      </c>
      <c r="I26" s="21">
        <f t="shared" ref="I26:I34" si="11">IF(H26&gt;0,IF(B26*0.7&gt;H26,B26-H26,0),0)</f>
        <v>0</v>
      </c>
      <c r="J26" s="21">
        <f t="shared" ref="J26:J34" si="12">B26-I26</f>
        <v>4610000</v>
      </c>
      <c r="K26" s="21">
        <f t="shared" ref="K26:K34" si="13">B26</f>
        <v>4610000</v>
      </c>
    </row>
    <row r="27" spans="1:11" ht="18" customHeight="1" x14ac:dyDescent="0.2">
      <c r="A27" s="9" t="s">
        <v>183</v>
      </c>
      <c r="B27" s="21">
        <v>1467000</v>
      </c>
      <c r="C27" s="21"/>
      <c r="D27" s="21"/>
      <c r="E27" s="31">
        <f t="shared" si="8"/>
        <v>0</v>
      </c>
      <c r="F27" s="21"/>
      <c r="G27" s="25">
        <f t="shared" si="9"/>
        <v>0</v>
      </c>
      <c r="H27" s="31">
        <f t="shared" si="10"/>
        <v>0</v>
      </c>
      <c r="I27" s="21">
        <f t="shared" si="11"/>
        <v>0</v>
      </c>
      <c r="J27" s="21">
        <f t="shared" si="12"/>
        <v>1467000</v>
      </c>
      <c r="K27" s="21">
        <f t="shared" si="13"/>
        <v>1467000</v>
      </c>
    </row>
    <row r="28" spans="1:11" ht="18" customHeight="1" x14ac:dyDescent="0.2">
      <c r="A28" s="9" t="s">
        <v>184</v>
      </c>
      <c r="B28" s="21">
        <v>28000</v>
      </c>
      <c r="C28" s="21"/>
      <c r="D28" s="21"/>
      <c r="E28" s="31">
        <f t="shared" si="8"/>
        <v>0</v>
      </c>
      <c r="F28" s="21"/>
      <c r="G28" s="25">
        <f t="shared" si="9"/>
        <v>0</v>
      </c>
      <c r="H28" s="31">
        <f t="shared" si="10"/>
        <v>0</v>
      </c>
      <c r="I28" s="21">
        <f t="shared" si="11"/>
        <v>0</v>
      </c>
      <c r="J28" s="21">
        <f t="shared" si="12"/>
        <v>28000</v>
      </c>
      <c r="K28" s="21">
        <f t="shared" si="13"/>
        <v>28000</v>
      </c>
    </row>
    <row r="29" spans="1:11" ht="18" customHeight="1" x14ac:dyDescent="0.2">
      <c r="A29" s="9" t="s">
        <v>185</v>
      </c>
      <c r="B29" s="21">
        <v>1900000</v>
      </c>
      <c r="C29" s="21"/>
      <c r="D29" s="21"/>
      <c r="E29" s="31">
        <f t="shared" si="8"/>
        <v>0</v>
      </c>
      <c r="F29" s="21"/>
      <c r="G29" s="25">
        <f t="shared" si="9"/>
        <v>0</v>
      </c>
      <c r="H29" s="31">
        <f t="shared" si="10"/>
        <v>0</v>
      </c>
      <c r="I29" s="21">
        <f t="shared" si="11"/>
        <v>0</v>
      </c>
      <c r="J29" s="21">
        <f t="shared" si="12"/>
        <v>1900000</v>
      </c>
      <c r="K29" s="21">
        <f t="shared" si="13"/>
        <v>1900000</v>
      </c>
    </row>
    <row r="30" spans="1:11" ht="18" customHeight="1" x14ac:dyDescent="0.2">
      <c r="A30" s="9" t="s">
        <v>186</v>
      </c>
      <c r="B30" s="21">
        <v>1160000</v>
      </c>
      <c r="C30" s="21"/>
      <c r="D30" s="21"/>
      <c r="E30" s="31">
        <f t="shared" si="8"/>
        <v>0</v>
      </c>
      <c r="F30" s="21"/>
      <c r="G30" s="25">
        <f t="shared" si="9"/>
        <v>0</v>
      </c>
      <c r="H30" s="31">
        <f t="shared" si="10"/>
        <v>0</v>
      </c>
      <c r="I30" s="21">
        <f t="shared" si="11"/>
        <v>0</v>
      </c>
      <c r="J30" s="21">
        <f t="shared" si="12"/>
        <v>1160000</v>
      </c>
      <c r="K30" s="21">
        <f t="shared" si="13"/>
        <v>1160000</v>
      </c>
    </row>
    <row r="31" spans="1:11" ht="18" customHeight="1" x14ac:dyDescent="0.2">
      <c r="A31" s="9" t="s">
        <v>187</v>
      </c>
      <c r="B31" s="21">
        <v>370000</v>
      </c>
      <c r="C31" s="21"/>
      <c r="D31" s="21"/>
      <c r="E31" s="31">
        <f t="shared" si="8"/>
        <v>0</v>
      </c>
      <c r="F31" s="21"/>
      <c r="G31" s="25">
        <f t="shared" si="9"/>
        <v>0</v>
      </c>
      <c r="H31" s="31">
        <f t="shared" si="10"/>
        <v>0</v>
      </c>
      <c r="I31" s="21">
        <f t="shared" si="11"/>
        <v>0</v>
      </c>
      <c r="J31" s="21">
        <f t="shared" si="12"/>
        <v>370000</v>
      </c>
      <c r="K31" s="21">
        <f t="shared" si="13"/>
        <v>370000</v>
      </c>
    </row>
    <row r="32" spans="1:11" ht="18" customHeight="1" x14ac:dyDescent="0.2">
      <c r="A32" s="9" t="s">
        <v>188</v>
      </c>
      <c r="B32" s="21">
        <v>960000</v>
      </c>
      <c r="C32" s="21"/>
      <c r="D32" s="21"/>
      <c r="E32" s="31">
        <f t="shared" si="8"/>
        <v>0</v>
      </c>
      <c r="F32" s="21"/>
      <c r="G32" s="25">
        <f t="shared" si="9"/>
        <v>0</v>
      </c>
      <c r="H32" s="31">
        <f t="shared" si="10"/>
        <v>0</v>
      </c>
      <c r="I32" s="21">
        <f t="shared" si="11"/>
        <v>0</v>
      </c>
      <c r="J32" s="21">
        <f t="shared" si="12"/>
        <v>960000</v>
      </c>
      <c r="K32" s="21">
        <f t="shared" si="13"/>
        <v>960000</v>
      </c>
    </row>
    <row r="33" spans="1:11" ht="18" customHeight="1" x14ac:dyDescent="0.2">
      <c r="A33" s="9" t="s">
        <v>189</v>
      </c>
      <c r="B33" s="21">
        <v>18234000</v>
      </c>
      <c r="C33" s="21"/>
      <c r="D33" s="21"/>
      <c r="E33" s="31">
        <f t="shared" si="8"/>
        <v>0</v>
      </c>
      <c r="F33" s="21"/>
      <c r="G33" s="25">
        <f t="shared" si="9"/>
        <v>0</v>
      </c>
      <c r="H33" s="31">
        <f t="shared" si="10"/>
        <v>0</v>
      </c>
      <c r="I33" s="21">
        <f t="shared" si="11"/>
        <v>0</v>
      </c>
      <c r="J33" s="21">
        <f t="shared" si="12"/>
        <v>18234000</v>
      </c>
      <c r="K33" s="21">
        <f t="shared" si="13"/>
        <v>18234000</v>
      </c>
    </row>
    <row r="34" spans="1:11" ht="18" customHeight="1" x14ac:dyDescent="0.2">
      <c r="A34" s="9" t="s">
        <v>190</v>
      </c>
      <c r="B34" s="21">
        <v>3200000</v>
      </c>
      <c r="C34" s="21"/>
      <c r="D34" s="21"/>
      <c r="E34" s="31">
        <f t="shared" si="8"/>
        <v>0</v>
      </c>
      <c r="F34" s="21"/>
      <c r="G34" s="25">
        <f t="shared" si="9"/>
        <v>0</v>
      </c>
      <c r="H34" s="31">
        <f t="shared" si="10"/>
        <v>0</v>
      </c>
      <c r="I34" s="21">
        <f t="shared" si="11"/>
        <v>0</v>
      </c>
      <c r="J34" s="21">
        <f t="shared" si="12"/>
        <v>3200000</v>
      </c>
      <c r="K34" s="21">
        <f t="shared" si="13"/>
        <v>3200000</v>
      </c>
    </row>
    <row r="35" spans="1:11" ht="18" customHeight="1" x14ac:dyDescent="0.2">
      <c r="A35" s="3" t="s">
        <v>10</v>
      </c>
      <c r="B35" s="21">
        <f>SUM(B17:B34)</f>
        <v>94769000</v>
      </c>
      <c r="C35" s="21">
        <f t="shared" ref="C35:K35" si="14">SUM(C17:C34)</f>
        <v>0</v>
      </c>
      <c r="D35" s="21">
        <f t="shared" si="14"/>
        <v>0</v>
      </c>
      <c r="E35" s="31">
        <f t="shared" si="14"/>
        <v>0</v>
      </c>
      <c r="F35" s="21">
        <f t="shared" si="14"/>
        <v>0</v>
      </c>
      <c r="G35" s="26" t="s">
        <v>137</v>
      </c>
      <c r="H35" s="31">
        <f t="shared" si="14"/>
        <v>0</v>
      </c>
      <c r="I35" s="21">
        <f t="shared" si="14"/>
        <v>0</v>
      </c>
      <c r="J35" s="21">
        <f t="shared" si="14"/>
        <v>94769000</v>
      </c>
      <c r="K35" s="21">
        <f t="shared" si="14"/>
        <v>94769000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zoomScale="70" zoomScaleNormal="70" workbookViewId="0"/>
  </sheetViews>
  <sheetFormatPr defaultColWidth="8.9140625" defaultRowHeight="11" x14ac:dyDescent="0.2"/>
  <cols>
    <col min="1" max="1" width="30.58203125" style="4" customWidth="1"/>
    <col min="2" max="7" width="19.83203125" style="4" customWidth="1"/>
    <col min="8" max="16384" width="8.9140625" style="4"/>
  </cols>
  <sheetData>
    <row r="1" spans="1:7" ht="21" x14ac:dyDescent="0.3">
      <c r="A1" s="8" t="s">
        <v>25</v>
      </c>
    </row>
    <row r="2" spans="1:7" ht="13" x14ac:dyDescent="0.2">
      <c r="A2" s="7" t="str">
        <f>有形固定資産の明細!A2</f>
        <v>自治体名：見附市</v>
      </c>
    </row>
    <row r="3" spans="1:7" ht="13" x14ac:dyDescent="0.2">
      <c r="A3" s="7" t="str">
        <f>有形固定資産の明細!A3</f>
        <v>年度：令和4年度</v>
      </c>
    </row>
    <row r="4" spans="1:7" ht="13" x14ac:dyDescent="0.2">
      <c r="G4" s="6" t="s">
        <v>119</v>
      </c>
    </row>
    <row r="5" spans="1:7" ht="22.5" customHeight="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2" t="s">
        <v>31</v>
      </c>
      <c r="G5" s="2" t="s">
        <v>9</v>
      </c>
    </row>
    <row r="6" spans="1:7" ht="18" customHeight="1" x14ac:dyDescent="0.2">
      <c r="A6" s="9" t="s">
        <v>191</v>
      </c>
      <c r="B6" s="21">
        <v>2086649000</v>
      </c>
      <c r="C6" s="21"/>
      <c r="D6" s="21"/>
      <c r="E6" s="21">
        <v>500000000</v>
      </c>
      <c r="F6" s="21">
        <f>SUM(B6:E6)</f>
        <v>2586649000</v>
      </c>
      <c r="G6" s="21">
        <f>F6</f>
        <v>2586649000</v>
      </c>
    </row>
    <row r="7" spans="1:7" ht="18" customHeight="1" x14ac:dyDescent="0.2">
      <c r="A7" s="9" t="s">
        <v>192</v>
      </c>
      <c r="B7" s="21">
        <v>1354304000</v>
      </c>
      <c r="C7" s="21"/>
      <c r="D7" s="21"/>
      <c r="E7" s="21">
        <v>100000000</v>
      </c>
      <c r="F7" s="21">
        <f t="shared" ref="F7:F9" si="0">SUM(B7:E7)</f>
        <v>1454304000</v>
      </c>
      <c r="G7" s="21">
        <f t="shared" ref="G7:G9" si="1">F7</f>
        <v>1454304000</v>
      </c>
    </row>
    <row r="8" spans="1:7" ht="18" customHeight="1" x14ac:dyDescent="0.2">
      <c r="A8" s="9" t="s">
        <v>193</v>
      </c>
      <c r="B8" s="21">
        <v>546000</v>
      </c>
      <c r="C8" s="21"/>
      <c r="D8" s="21"/>
      <c r="E8" s="21"/>
      <c r="F8" s="21">
        <f t="shared" si="0"/>
        <v>546000</v>
      </c>
      <c r="G8" s="21">
        <f t="shared" si="1"/>
        <v>546000</v>
      </c>
    </row>
    <row r="9" spans="1:7" ht="18" customHeight="1" x14ac:dyDescent="0.2">
      <c r="A9" s="9" t="s">
        <v>194</v>
      </c>
      <c r="B9" s="21">
        <v>3703000</v>
      </c>
      <c r="C9" s="21"/>
      <c r="D9" s="21"/>
      <c r="E9" s="21"/>
      <c r="F9" s="21">
        <f t="shared" si="0"/>
        <v>3703000</v>
      </c>
      <c r="G9" s="21">
        <f t="shared" si="1"/>
        <v>3703000</v>
      </c>
    </row>
    <row r="10" spans="1:7" ht="18" customHeight="1" x14ac:dyDescent="0.2">
      <c r="A10" s="9" t="s">
        <v>195</v>
      </c>
      <c r="B10" s="21">
        <v>280185000</v>
      </c>
      <c r="C10" s="21"/>
      <c r="D10" s="21"/>
      <c r="E10" s="21"/>
      <c r="F10" s="21">
        <f t="shared" ref="F10:F23" si="2">SUM(B10:E10)</f>
        <v>280185000</v>
      </c>
      <c r="G10" s="21">
        <f t="shared" ref="G10:G23" si="3">F10</f>
        <v>280185000</v>
      </c>
    </row>
    <row r="11" spans="1:7" ht="18" customHeight="1" x14ac:dyDescent="0.2">
      <c r="A11" s="9" t="s">
        <v>196</v>
      </c>
      <c r="B11" s="21">
        <v>117522000</v>
      </c>
      <c r="C11" s="21"/>
      <c r="D11" s="21"/>
      <c r="E11" s="21"/>
      <c r="F11" s="21">
        <f t="shared" si="2"/>
        <v>117522000</v>
      </c>
      <c r="G11" s="21">
        <f t="shared" si="3"/>
        <v>117522000</v>
      </c>
    </row>
    <row r="12" spans="1:7" ht="18" customHeight="1" x14ac:dyDescent="0.2">
      <c r="A12" s="9" t="s">
        <v>197</v>
      </c>
      <c r="B12" s="21">
        <v>10000000</v>
      </c>
      <c r="C12" s="21"/>
      <c r="D12" s="21"/>
      <c r="E12" s="21"/>
      <c r="F12" s="21">
        <f t="shared" si="2"/>
        <v>10000000</v>
      </c>
      <c r="G12" s="21">
        <f t="shared" si="3"/>
        <v>10000000</v>
      </c>
    </row>
    <row r="13" spans="1:7" ht="18" customHeight="1" x14ac:dyDescent="0.2">
      <c r="A13" s="9" t="s">
        <v>198</v>
      </c>
      <c r="B13" s="21">
        <v>3135000</v>
      </c>
      <c r="C13" s="21"/>
      <c r="D13" s="21"/>
      <c r="E13" s="21"/>
      <c r="F13" s="21">
        <f t="shared" si="2"/>
        <v>3135000</v>
      </c>
      <c r="G13" s="21">
        <f t="shared" si="3"/>
        <v>3135000</v>
      </c>
    </row>
    <row r="14" spans="1:7" ht="18" customHeight="1" x14ac:dyDescent="0.2">
      <c r="A14" s="9" t="s">
        <v>199</v>
      </c>
      <c r="B14" s="21">
        <v>9451000</v>
      </c>
      <c r="C14" s="21"/>
      <c r="D14" s="21"/>
      <c r="E14" s="21"/>
      <c r="F14" s="21">
        <f t="shared" si="2"/>
        <v>9451000</v>
      </c>
      <c r="G14" s="21">
        <f t="shared" si="3"/>
        <v>9451000</v>
      </c>
    </row>
    <row r="15" spans="1:7" ht="18" customHeight="1" x14ac:dyDescent="0.2">
      <c r="A15" s="9" t="s">
        <v>200</v>
      </c>
      <c r="B15" s="21">
        <v>54456000</v>
      </c>
      <c r="C15" s="21"/>
      <c r="D15" s="21"/>
      <c r="E15" s="21"/>
      <c r="F15" s="21">
        <f t="shared" si="2"/>
        <v>54456000</v>
      </c>
      <c r="G15" s="21">
        <f t="shared" si="3"/>
        <v>54456000</v>
      </c>
    </row>
    <row r="16" spans="1:7" ht="18" customHeight="1" x14ac:dyDescent="0.2">
      <c r="A16" s="9" t="s">
        <v>201</v>
      </c>
      <c r="B16" s="21">
        <v>14423000</v>
      </c>
      <c r="C16" s="21"/>
      <c r="D16" s="21"/>
      <c r="E16" s="21"/>
      <c r="F16" s="21">
        <f t="shared" si="2"/>
        <v>14423000</v>
      </c>
      <c r="G16" s="21">
        <f t="shared" si="3"/>
        <v>14423000</v>
      </c>
    </row>
    <row r="17" spans="1:7" ht="18" customHeight="1" x14ac:dyDescent="0.2">
      <c r="A17" s="9" t="s">
        <v>202</v>
      </c>
      <c r="B17" s="21">
        <v>10000000</v>
      </c>
      <c r="C17" s="21"/>
      <c r="D17" s="21"/>
      <c r="E17" s="21"/>
      <c r="F17" s="21">
        <f t="shared" si="2"/>
        <v>10000000</v>
      </c>
      <c r="G17" s="21">
        <f t="shared" si="3"/>
        <v>10000000</v>
      </c>
    </row>
    <row r="18" spans="1:7" ht="18" customHeight="1" x14ac:dyDescent="0.2">
      <c r="A18" s="9" t="s">
        <v>203</v>
      </c>
      <c r="B18" s="21">
        <v>49723000</v>
      </c>
      <c r="C18" s="21"/>
      <c r="D18" s="21"/>
      <c r="E18" s="21"/>
      <c r="F18" s="21">
        <f t="shared" si="2"/>
        <v>49723000</v>
      </c>
      <c r="G18" s="21">
        <f t="shared" si="3"/>
        <v>49723000</v>
      </c>
    </row>
    <row r="19" spans="1:7" ht="18" customHeight="1" x14ac:dyDescent="0.2">
      <c r="A19" s="9" t="s">
        <v>204</v>
      </c>
      <c r="B19" s="21">
        <v>54796000</v>
      </c>
      <c r="C19" s="21"/>
      <c r="D19" s="21"/>
      <c r="E19" s="21"/>
      <c r="F19" s="21">
        <f t="shared" si="2"/>
        <v>54796000</v>
      </c>
      <c r="G19" s="21">
        <f t="shared" si="3"/>
        <v>54796000</v>
      </c>
    </row>
    <row r="20" spans="1:7" ht="18" customHeight="1" x14ac:dyDescent="0.2">
      <c r="A20" s="9" t="s">
        <v>205</v>
      </c>
      <c r="B20" s="21">
        <v>20707000</v>
      </c>
      <c r="C20" s="21"/>
      <c r="D20" s="21"/>
      <c r="E20" s="21"/>
      <c r="F20" s="21">
        <f t="shared" si="2"/>
        <v>20707000</v>
      </c>
      <c r="G20" s="21">
        <f t="shared" si="3"/>
        <v>20707000</v>
      </c>
    </row>
    <row r="21" spans="1:7" ht="18" customHeight="1" x14ac:dyDescent="0.2">
      <c r="A21" s="9" t="s">
        <v>206</v>
      </c>
      <c r="B21" s="21">
        <v>242164985</v>
      </c>
      <c r="C21" s="21"/>
      <c r="D21" s="21">
        <v>57835015</v>
      </c>
      <c r="E21" s="21"/>
      <c r="F21" s="21">
        <f t="shared" si="2"/>
        <v>300000000</v>
      </c>
      <c r="G21" s="21">
        <f t="shared" si="3"/>
        <v>300000000</v>
      </c>
    </row>
    <row r="22" spans="1:7" ht="18" customHeight="1" x14ac:dyDescent="0.2">
      <c r="A22" s="9" t="s">
        <v>207</v>
      </c>
      <c r="B22" s="21">
        <v>3645000</v>
      </c>
      <c r="C22" s="21"/>
      <c r="D22" s="21"/>
      <c r="E22" s="21">
        <v>65274000</v>
      </c>
      <c r="F22" s="21">
        <f t="shared" si="2"/>
        <v>68919000</v>
      </c>
      <c r="G22" s="21">
        <f t="shared" si="3"/>
        <v>68919000</v>
      </c>
    </row>
    <row r="23" spans="1:7" ht="18" customHeight="1" x14ac:dyDescent="0.2">
      <c r="A23" s="9" t="s">
        <v>208</v>
      </c>
      <c r="B23" s="21">
        <v>527000</v>
      </c>
      <c r="C23" s="21"/>
      <c r="D23" s="21"/>
      <c r="E23" s="21">
        <v>473000</v>
      </c>
      <c r="F23" s="21">
        <f t="shared" si="2"/>
        <v>1000000</v>
      </c>
      <c r="G23" s="21">
        <f t="shared" si="3"/>
        <v>1000000</v>
      </c>
    </row>
    <row r="24" spans="1:7" ht="18" customHeight="1" x14ac:dyDescent="0.2">
      <c r="A24" s="3" t="s">
        <v>10</v>
      </c>
      <c r="B24" s="21">
        <f t="shared" ref="B24:E24" si="4">SUM(B6:B23)</f>
        <v>4315936985</v>
      </c>
      <c r="C24" s="21">
        <f t="shared" si="4"/>
        <v>0</v>
      </c>
      <c r="D24" s="21">
        <f t="shared" si="4"/>
        <v>57835015</v>
      </c>
      <c r="E24" s="21">
        <f t="shared" si="4"/>
        <v>665747000</v>
      </c>
      <c r="F24" s="21">
        <f>SUM(F6:F23)</f>
        <v>5039519000</v>
      </c>
      <c r="G24" s="21">
        <f t="shared" ref="G24" si="5">SUM(G6:G23)</f>
        <v>5039519000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zoomScale="70" zoomScaleNormal="70" workbookViewId="0"/>
  </sheetViews>
  <sheetFormatPr defaultColWidth="8.9140625" defaultRowHeight="11" x14ac:dyDescent="0.2"/>
  <cols>
    <col min="1" max="1" width="30.83203125" style="4" customWidth="1"/>
    <col min="2" max="6" width="19.83203125" style="4" customWidth="1"/>
    <col min="7" max="16384" width="8.9140625" style="4"/>
  </cols>
  <sheetData>
    <row r="1" spans="1:6" ht="21" x14ac:dyDescent="0.3">
      <c r="A1" s="8" t="s">
        <v>32</v>
      </c>
    </row>
    <row r="2" spans="1:6" ht="13" x14ac:dyDescent="0.2">
      <c r="A2" s="7" t="str">
        <f>有形固定資産の明細!A2</f>
        <v>自治体名：見附市</v>
      </c>
    </row>
    <row r="3" spans="1:6" ht="13" x14ac:dyDescent="0.2">
      <c r="A3" s="7" t="str">
        <f>有形固定資産の明細!A3</f>
        <v>年度：令和4年度</v>
      </c>
    </row>
    <row r="4" spans="1:6" ht="13" x14ac:dyDescent="0.2">
      <c r="F4" s="6" t="s">
        <v>119</v>
      </c>
    </row>
    <row r="5" spans="1:6" ht="22.5" customHeight="1" x14ac:dyDescent="0.2">
      <c r="A5" s="33" t="s">
        <v>33</v>
      </c>
      <c r="B5" s="33" t="s">
        <v>34</v>
      </c>
      <c r="C5" s="33"/>
      <c r="D5" s="33" t="s">
        <v>35</v>
      </c>
      <c r="E5" s="33"/>
      <c r="F5" s="34" t="s">
        <v>36</v>
      </c>
    </row>
    <row r="6" spans="1:6" ht="22.5" customHeight="1" x14ac:dyDescent="0.2">
      <c r="A6" s="33"/>
      <c r="B6" s="1" t="s">
        <v>37</v>
      </c>
      <c r="C6" s="2" t="s">
        <v>38</v>
      </c>
      <c r="D6" s="1" t="s">
        <v>37</v>
      </c>
      <c r="E6" s="2" t="s">
        <v>38</v>
      </c>
      <c r="F6" s="33"/>
    </row>
    <row r="7" spans="1:6" ht="18" customHeight="1" x14ac:dyDescent="0.2">
      <c r="A7" s="9"/>
      <c r="B7" s="21"/>
      <c r="C7" s="21"/>
      <c r="D7" s="21"/>
      <c r="E7" s="21"/>
      <c r="F7" s="21">
        <f>B7+D7</f>
        <v>0</v>
      </c>
    </row>
    <row r="8" spans="1:6" ht="18" customHeight="1" x14ac:dyDescent="0.2">
      <c r="A8" s="3" t="s">
        <v>10</v>
      </c>
      <c r="B8" s="21">
        <f>SUM(B7:B7)</f>
        <v>0</v>
      </c>
      <c r="C8" s="21">
        <f>SUM(C7:C7)</f>
        <v>0</v>
      </c>
      <c r="D8" s="21">
        <f>SUM(D7:D7)</f>
        <v>0</v>
      </c>
      <c r="E8" s="21">
        <f>SUM(E7:E7)</f>
        <v>0</v>
      </c>
      <c r="F8" s="21">
        <f>SUM(F7:F7)</f>
        <v>0</v>
      </c>
    </row>
  </sheetData>
  <mergeCells count="4">
    <mergeCell ref="A5:A6"/>
    <mergeCell ref="B5:C5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4"/>
  <sheetViews>
    <sheetView zoomScale="70" zoomScaleNormal="70" workbookViewId="0">
      <selection activeCell="A23" sqref="A23"/>
    </sheetView>
  </sheetViews>
  <sheetFormatPr defaultColWidth="8.9140625" defaultRowHeight="11" x14ac:dyDescent="0.2"/>
  <cols>
    <col min="1" max="1" width="30.83203125" style="4" customWidth="1"/>
    <col min="2" max="3" width="19.83203125" style="4" customWidth="1"/>
    <col min="4" max="16384" width="8.9140625" style="4"/>
  </cols>
  <sheetData>
    <row r="1" spans="1:3" ht="21" x14ac:dyDescent="0.3">
      <c r="A1" s="8" t="s">
        <v>39</v>
      </c>
    </row>
    <row r="2" spans="1:3" ht="13" x14ac:dyDescent="0.2">
      <c r="A2" s="7" t="str">
        <f>有形固定資産の明細!A2</f>
        <v>自治体名：見附市</v>
      </c>
    </row>
    <row r="3" spans="1:3" ht="13" x14ac:dyDescent="0.2">
      <c r="A3" s="7" t="str">
        <f>有形固定資産の明細!A3</f>
        <v>年度：令和4年度</v>
      </c>
    </row>
    <row r="4" spans="1:3" ht="13" x14ac:dyDescent="0.2">
      <c r="C4" s="6" t="s">
        <v>119</v>
      </c>
    </row>
    <row r="5" spans="1:3" ht="22.5" customHeight="1" x14ac:dyDescent="0.2">
      <c r="A5" s="1" t="s">
        <v>33</v>
      </c>
      <c r="B5" s="1" t="s">
        <v>37</v>
      </c>
      <c r="C5" s="1" t="s">
        <v>40</v>
      </c>
    </row>
    <row r="6" spans="1:3" ht="18" customHeight="1" x14ac:dyDescent="0.2">
      <c r="A6" s="9" t="s">
        <v>41</v>
      </c>
      <c r="B6" s="21"/>
      <c r="C6" s="21"/>
    </row>
    <row r="7" spans="1:3" ht="18" customHeight="1" x14ac:dyDescent="0.2">
      <c r="A7" s="9"/>
      <c r="B7" s="21"/>
      <c r="C7" s="21"/>
    </row>
    <row r="8" spans="1:3" ht="18" customHeight="1" thickBot="1" x14ac:dyDescent="0.25">
      <c r="A8" s="10" t="s">
        <v>42</v>
      </c>
      <c r="B8" s="24">
        <f>SUM(B7:B7)</f>
        <v>0</v>
      </c>
      <c r="C8" s="24">
        <f>SUM(C7:C7)</f>
        <v>0</v>
      </c>
    </row>
    <row r="9" spans="1:3" ht="18" customHeight="1" thickTop="1" x14ac:dyDescent="0.2">
      <c r="A9" s="9" t="s">
        <v>43</v>
      </c>
      <c r="B9" s="21"/>
      <c r="C9" s="21"/>
    </row>
    <row r="10" spans="1:3" ht="18" customHeight="1" x14ac:dyDescent="0.2">
      <c r="A10" s="9" t="s">
        <v>209</v>
      </c>
      <c r="B10" s="21">
        <v>8739527</v>
      </c>
      <c r="C10" s="21">
        <v>561209</v>
      </c>
    </row>
    <row r="11" spans="1:3" ht="18" customHeight="1" x14ac:dyDescent="0.2">
      <c r="A11" s="9" t="s">
        <v>210</v>
      </c>
      <c r="B11" s="21">
        <v>815557</v>
      </c>
      <c r="C11" s="21">
        <v>52371</v>
      </c>
    </row>
    <row r="12" spans="1:3" ht="18" customHeight="1" x14ac:dyDescent="0.2">
      <c r="A12" s="9" t="s">
        <v>211</v>
      </c>
      <c r="B12" s="21">
        <v>21294538</v>
      </c>
      <c r="C12" s="21">
        <v>1367427</v>
      </c>
    </row>
    <row r="13" spans="1:3" ht="18" customHeight="1" x14ac:dyDescent="0.2">
      <c r="A13" s="9" t="s">
        <v>212</v>
      </c>
      <c r="B13" s="21">
        <v>1306100</v>
      </c>
      <c r="C13" s="21">
        <v>83871</v>
      </c>
    </row>
    <row r="14" spans="1:3" ht="18" customHeight="1" x14ac:dyDescent="0.2">
      <c r="A14" s="9" t="s">
        <v>213</v>
      </c>
      <c r="B14" s="21">
        <v>2262846</v>
      </c>
      <c r="C14" s="21">
        <v>145308</v>
      </c>
    </row>
    <row r="15" spans="1:3" ht="18" customHeight="1" x14ac:dyDescent="0.2">
      <c r="A15" s="9" t="s">
        <v>214</v>
      </c>
      <c r="B15" s="21">
        <v>132200</v>
      </c>
      <c r="C15" s="21">
        <v>8489</v>
      </c>
    </row>
    <row r="16" spans="1:3" ht="18" customHeight="1" x14ac:dyDescent="0.2">
      <c r="A16" s="9" t="s">
        <v>215</v>
      </c>
      <c r="B16" s="21">
        <v>209200</v>
      </c>
      <c r="C16" s="21">
        <v>13434</v>
      </c>
    </row>
    <row r="17" spans="1:3" ht="18" customHeight="1" x14ac:dyDescent="0.2">
      <c r="A17" s="9" t="s">
        <v>216</v>
      </c>
      <c r="B17" s="21">
        <v>0</v>
      </c>
      <c r="C17" s="21">
        <v>0</v>
      </c>
    </row>
    <row r="18" spans="1:3" ht="18" customHeight="1" x14ac:dyDescent="0.2">
      <c r="A18" s="9" t="s">
        <v>217</v>
      </c>
      <c r="B18" s="21">
        <v>669400</v>
      </c>
      <c r="C18" s="21">
        <v>42985</v>
      </c>
    </row>
    <row r="19" spans="1:3" ht="18" customHeight="1" x14ac:dyDescent="0.2">
      <c r="A19" s="9" t="s">
        <v>218</v>
      </c>
      <c r="B19" s="21">
        <v>4900</v>
      </c>
      <c r="C19" s="21">
        <v>315</v>
      </c>
    </row>
    <row r="20" spans="1:3" ht="18" customHeight="1" x14ac:dyDescent="0.2">
      <c r="A20" s="9" t="s">
        <v>219</v>
      </c>
      <c r="B20" s="21">
        <v>331200</v>
      </c>
      <c r="C20" s="21">
        <v>21268</v>
      </c>
    </row>
    <row r="21" spans="1:3" ht="18" customHeight="1" x14ac:dyDescent="0.2">
      <c r="A21" s="9" t="s">
        <v>220</v>
      </c>
      <c r="B21" s="21">
        <v>8275151</v>
      </c>
      <c r="C21" s="21">
        <v>531388</v>
      </c>
    </row>
    <row r="22" spans="1:3" ht="18" customHeight="1" x14ac:dyDescent="0.2">
      <c r="A22" s="9" t="s">
        <v>221</v>
      </c>
      <c r="B22" s="21">
        <v>0</v>
      </c>
      <c r="C22" s="21">
        <v>0</v>
      </c>
    </row>
    <row r="23" spans="1:3" ht="18" customHeight="1" thickBot="1" x14ac:dyDescent="0.25">
      <c r="A23" s="10" t="s">
        <v>42</v>
      </c>
      <c r="B23" s="24">
        <f>SUM(B10:B22)</f>
        <v>44040619</v>
      </c>
      <c r="C23" s="24">
        <f>SUM(C10:C22)</f>
        <v>2828065</v>
      </c>
    </row>
    <row r="24" spans="1:3" ht="18" customHeight="1" thickTop="1" x14ac:dyDescent="0.2">
      <c r="A24" s="3" t="s">
        <v>10</v>
      </c>
      <c r="B24" s="21">
        <f>B8+B23</f>
        <v>44040619</v>
      </c>
      <c r="C24" s="21">
        <f>C8+C23</f>
        <v>2828065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"/>
  <sheetViews>
    <sheetView zoomScale="70" zoomScaleNormal="70" workbookViewId="0"/>
  </sheetViews>
  <sheetFormatPr defaultColWidth="8.9140625" defaultRowHeight="11" x14ac:dyDescent="0.2"/>
  <cols>
    <col min="1" max="1" width="30.83203125" style="4" customWidth="1"/>
    <col min="2" max="3" width="19.83203125" style="4" customWidth="1"/>
    <col min="4" max="16384" width="8.9140625" style="4"/>
  </cols>
  <sheetData>
    <row r="1" spans="1:3" ht="21" x14ac:dyDescent="0.3">
      <c r="A1" s="8" t="s">
        <v>44</v>
      </c>
    </row>
    <row r="2" spans="1:3" ht="13" x14ac:dyDescent="0.2">
      <c r="A2" s="7" t="str">
        <f>有形固定資産の明細!A2</f>
        <v>自治体名：見附市</v>
      </c>
    </row>
    <row r="3" spans="1:3" ht="13" x14ac:dyDescent="0.2">
      <c r="A3" s="7" t="str">
        <f>有形固定資産の明細!A3</f>
        <v>年度：令和4年度</v>
      </c>
    </row>
    <row r="4" spans="1:3" ht="13" x14ac:dyDescent="0.2">
      <c r="C4" s="6" t="s">
        <v>119</v>
      </c>
    </row>
    <row r="5" spans="1:3" ht="22.5" customHeight="1" x14ac:dyDescent="0.2">
      <c r="A5" s="1" t="s">
        <v>33</v>
      </c>
      <c r="B5" s="1" t="s">
        <v>37</v>
      </c>
      <c r="C5" s="1" t="s">
        <v>40</v>
      </c>
    </row>
    <row r="6" spans="1:3" ht="18" customHeight="1" x14ac:dyDescent="0.2">
      <c r="A6" s="9" t="s">
        <v>41</v>
      </c>
      <c r="B6" s="21"/>
      <c r="C6" s="21"/>
    </row>
    <row r="7" spans="1:3" ht="18" customHeight="1" x14ac:dyDescent="0.2">
      <c r="A7" s="9"/>
      <c r="B7" s="21"/>
      <c r="C7" s="21"/>
    </row>
    <row r="8" spans="1:3" ht="18" customHeight="1" thickBot="1" x14ac:dyDescent="0.25">
      <c r="A8" s="10" t="s">
        <v>42</v>
      </c>
      <c r="B8" s="24">
        <f>SUM(B7:B7)</f>
        <v>0</v>
      </c>
      <c r="C8" s="24">
        <f>SUM(C7:C7)</f>
        <v>0</v>
      </c>
    </row>
    <row r="9" spans="1:3" ht="18" customHeight="1" thickTop="1" x14ac:dyDescent="0.2">
      <c r="A9" s="9" t="s">
        <v>43</v>
      </c>
      <c r="B9" s="21"/>
      <c r="C9" s="21"/>
    </row>
    <row r="10" spans="1:3" ht="18" customHeight="1" x14ac:dyDescent="0.2">
      <c r="A10" s="9" t="s">
        <v>209</v>
      </c>
      <c r="B10" s="21">
        <v>9618440</v>
      </c>
      <c r="C10" s="21">
        <v>617644</v>
      </c>
    </row>
    <row r="11" spans="1:3" ht="18" customHeight="1" x14ac:dyDescent="0.2">
      <c r="A11" s="9" t="s">
        <v>210</v>
      </c>
      <c r="B11" s="21">
        <v>11000</v>
      </c>
      <c r="C11" s="21">
        <v>707</v>
      </c>
    </row>
    <row r="12" spans="1:3" ht="18" customHeight="1" x14ac:dyDescent="0.2">
      <c r="A12" s="9" t="s">
        <v>211</v>
      </c>
      <c r="B12" s="21">
        <v>16055668</v>
      </c>
      <c r="C12" s="21">
        <v>1031006</v>
      </c>
    </row>
    <row r="13" spans="1:3" ht="18" customHeight="1" x14ac:dyDescent="0.2">
      <c r="A13" s="9" t="s">
        <v>212</v>
      </c>
      <c r="B13" s="21">
        <v>897200</v>
      </c>
      <c r="C13" s="21">
        <v>57613</v>
      </c>
    </row>
    <row r="14" spans="1:3" ht="18" customHeight="1" x14ac:dyDescent="0.2">
      <c r="A14" s="9" t="s">
        <v>213</v>
      </c>
      <c r="B14" s="21">
        <v>1712105</v>
      </c>
      <c r="C14" s="21">
        <v>109942</v>
      </c>
    </row>
    <row r="15" spans="1:3" ht="18" customHeight="1" x14ac:dyDescent="0.2">
      <c r="A15" s="9" t="s">
        <v>214</v>
      </c>
      <c r="B15" s="21">
        <v>0</v>
      </c>
      <c r="C15" s="21">
        <v>0</v>
      </c>
    </row>
    <row r="16" spans="1:3" ht="18" customHeight="1" x14ac:dyDescent="0.2">
      <c r="A16" s="9" t="s">
        <v>215</v>
      </c>
      <c r="B16" s="21">
        <v>79750</v>
      </c>
      <c r="C16" s="21">
        <v>5121</v>
      </c>
    </row>
    <row r="17" spans="1:3" ht="18" customHeight="1" x14ac:dyDescent="0.2">
      <c r="A17" s="9" t="s">
        <v>216</v>
      </c>
      <c r="B17" s="21">
        <v>58545</v>
      </c>
      <c r="C17" s="21">
        <v>3759</v>
      </c>
    </row>
    <row r="18" spans="1:3" ht="18" customHeight="1" x14ac:dyDescent="0.2">
      <c r="A18" s="9" t="s">
        <v>217</v>
      </c>
      <c r="B18" s="21">
        <v>509500</v>
      </c>
      <c r="C18" s="21">
        <v>32717</v>
      </c>
    </row>
    <row r="19" spans="1:3" ht="18" customHeight="1" x14ac:dyDescent="0.2">
      <c r="A19" s="9" t="s">
        <v>218</v>
      </c>
      <c r="B19" s="21">
        <v>61700</v>
      </c>
      <c r="C19" s="21">
        <v>3962</v>
      </c>
    </row>
    <row r="20" spans="1:3" ht="18" customHeight="1" x14ac:dyDescent="0.2">
      <c r="A20" s="9" t="s">
        <v>219</v>
      </c>
      <c r="B20" s="21">
        <v>105960</v>
      </c>
      <c r="C20" s="21">
        <v>6804</v>
      </c>
    </row>
    <row r="21" spans="1:3" ht="18" customHeight="1" x14ac:dyDescent="0.2">
      <c r="A21" s="9" t="s">
        <v>220</v>
      </c>
      <c r="B21" s="21">
        <v>1588649</v>
      </c>
      <c r="C21" s="21">
        <v>102014</v>
      </c>
    </row>
    <row r="22" spans="1:3" ht="18" customHeight="1" x14ac:dyDescent="0.2">
      <c r="A22" s="9" t="s">
        <v>221</v>
      </c>
      <c r="B22" s="21">
        <v>38940</v>
      </c>
      <c r="C22" s="21">
        <v>2501</v>
      </c>
    </row>
    <row r="23" spans="1:3" ht="18" customHeight="1" thickBot="1" x14ac:dyDescent="0.25">
      <c r="A23" s="10" t="s">
        <v>42</v>
      </c>
      <c r="B23" s="24">
        <f>SUM(B10:B22)</f>
        <v>30737457</v>
      </c>
      <c r="C23" s="24">
        <f>SUM(C10:C22)</f>
        <v>1973790</v>
      </c>
    </row>
    <row r="24" spans="1:3" ht="18" customHeight="1" thickTop="1" x14ac:dyDescent="0.2">
      <c r="A24" s="3" t="s">
        <v>10</v>
      </c>
      <c r="B24" s="21">
        <f>B8+B23</f>
        <v>30737457</v>
      </c>
      <c r="C24" s="21">
        <f>C8+C23</f>
        <v>1973790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9"/>
  <sheetViews>
    <sheetView zoomScale="70" zoomScaleNormal="70" workbookViewId="0"/>
  </sheetViews>
  <sheetFormatPr defaultColWidth="8.9140625" defaultRowHeight="11" x14ac:dyDescent="0.2"/>
  <cols>
    <col min="1" max="1" width="20.83203125" style="4" customWidth="1"/>
    <col min="2" max="2" width="14.83203125" style="4" customWidth="1"/>
    <col min="3" max="3" width="16.83203125" style="4" customWidth="1"/>
    <col min="4" max="11" width="14.83203125" style="4" customWidth="1"/>
    <col min="12" max="16384" width="8.9140625" style="4"/>
  </cols>
  <sheetData>
    <row r="1" spans="1:11" ht="21" x14ac:dyDescent="0.3">
      <c r="A1" s="8" t="s">
        <v>45</v>
      </c>
    </row>
    <row r="2" spans="1:11" ht="13" x14ac:dyDescent="0.2">
      <c r="A2" s="7" t="str">
        <f>有形固定資産の明細!A2</f>
        <v>自治体名：見附市</v>
      </c>
    </row>
    <row r="3" spans="1:11" ht="13" x14ac:dyDescent="0.2">
      <c r="A3" s="7" t="str">
        <f>有形固定資産の明細!A3</f>
        <v>年度：令和4年度</v>
      </c>
    </row>
    <row r="4" spans="1:11" ht="13" x14ac:dyDescent="0.2">
      <c r="K4" s="6" t="s">
        <v>119</v>
      </c>
    </row>
    <row r="5" spans="1:11" ht="22.5" customHeight="1" x14ac:dyDescent="0.2">
      <c r="A5" s="33" t="s">
        <v>26</v>
      </c>
      <c r="B5" s="35" t="s">
        <v>46</v>
      </c>
      <c r="C5" s="16"/>
      <c r="D5" s="33" t="s">
        <v>47</v>
      </c>
      <c r="E5" s="34" t="s">
        <v>48</v>
      </c>
      <c r="F5" s="33" t="s">
        <v>49</v>
      </c>
      <c r="G5" s="34" t="s">
        <v>50</v>
      </c>
      <c r="H5" s="35" t="s">
        <v>51</v>
      </c>
      <c r="I5" s="15"/>
      <c r="J5" s="13"/>
      <c r="K5" s="33" t="s">
        <v>30</v>
      </c>
    </row>
    <row r="6" spans="1:11" ht="22.5" customHeight="1" x14ac:dyDescent="0.2">
      <c r="A6" s="33"/>
      <c r="B6" s="33"/>
      <c r="C6" s="11" t="s">
        <v>52</v>
      </c>
      <c r="D6" s="33"/>
      <c r="E6" s="33"/>
      <c r="F6" s="33"/>
      <c r="G6" s="33"/>
      <c r="H6" s="33"/>
      <c r="I6" s="1" t="s">
        <v>53</v>
      </c>
      <c r="J6" s="1" t="s">
        <v>54</v>
      </c>
      <c r="K6" s="33"/>
    </row>
    <row r="7" spans="1:11" ht="18" customHeight="1" x14ac:dyDescent="0.2">
      <c r="A7" s="5" t="s">
        <v>55</v>
      </c>
      <c r="B7" s="21"/>
      <c r="C7" s="23"/>
      <c r="D7" s="21"/>
      <c r="E7" s="21"/>
      <c r="F7" s="21"/>
      <c r="G7" s="21"/>
      <c r="H7" s="21"/>
      <c r="I7" s="21"/>
      <c r="J7" s="21"/>
      <c r="K7" s="21"/>
    </row>
    <row r="8" spans="1:11" ht="18" customHeight="1" x14ac:dyDescent="0.2">
      <c r="A8" s="5" t="s">
        <v>56</v>
      </c>
      <c r="B8" s="21">
        <f>SUM(D8:H8)+K8</f>
        <v>2609697490</v>
      </c>
      <c r="C8" s="23">
        <v>329902967</v>
      </c>
      <c r="D8" s="21">
        <f>743266687</f>
        <v>743266687</v>
      </c>
      <c r="E8" s="21">
        <f>802393053</f>
        <v>802393053</v>
      </c>
      <c r="F8" s="21">
        <f>412760000+107056250+225858000</f>
        <v>745674250</v>
      </c>
      <c r="G8" s="21">
        <f>70501000+31500000+177818750+38543750</f>
        <v>318363500</v>
      </c>
      <c r="H8" s="21">
        <f>SUM(I8:J8)</f>
        <v>0</v>
      </c>
      <c r="I8" s="21">
        <v>0</v>
      </c>
      <c r="J8" s="21">
        <v>0</v>
      </c>
      <c r="K8" s="21">
        <v>0</v>
      </c>
    </row>
    <row r="9" spans="1:11" ht="18" customHeight="1" x14ac:dyDescent="0.2">
      <c r="A9" s="5" t="s">
        <v>57</v>
      </c>
      <c r="B9" s="21">
        <f t="shared" ref="B9:B18" si="0">SUM(D9:H9)+K9</f>
        <v>38517248</v>
      </c>
      <c r="C9" s="23">
        <f>2061732</f>
        <v>2061732</v>
      </c>
      <c r="D9" s="21">
        <f>18035248</f>
        <v>18035248</v>
      </c>
      <c r="E9" s="21">
        <v>0</v>
      </c>
      <c r="F9" s="21">
        <f>13500000</f>
        <v>13500000</v>
      </c>
      <c r="G9" s="21">
        <f>4782000+2200000</f>
        <v>6982000</v>
      </c>
      <c r="H9" s="21">
        <f t="shared" ref="H9:H18" si="1">SUM(I9:J9)</f>
        <v>0</v>
      </c>
      <c r="I9" s="21">
        <v>0</v>
      </c>
      <c r="J9" s="21">
        <v>0</v>
      </c>
      <c r="K9" s="21">
        <v>0</v>
      </c>
    </row>
    <row r="10" spans="1:11" ht="18" customHeight="1" x14ac:dyDescent="0.2">
      <c r="A10" s="5" t="s">
        <v>58</v>
      </c>
      <c r="B10" s="21">
        <f t="shared" si="0"/>
        <v>27906004</v>
      </c>
      <c r="C10" s="23">
        <f>5239999</f>
        <v>5239999</v>
      </c>
      <c r="D10" s="21">
        <f>27906004</f>
        <v>27906004</v>
      </c>
      <c r="E10" s="21">
        <v>0</v>
      </c>
      <c r="F10" s="21">
        <v>0</v>
      </c>
      <c r="G10" s="21">
        <v>0</v>
      </c>
      <c r="H10" s="21">
        <f t="shared" si="1"/>
        <v>0</v>
      </c>
      <c r="I10" s="21">
        <v>0</v>
      </c>
      <c r="J10" s="21">
        <v>0</v>
      </c>
      <c r="K10" s="21">
        <v>0</v>
      </c>
    </row>
    <row r="11" spans="1:11" ht="18" customHeight="1" x14ac:dyDescent="0.2">
      <c r="A11" s="5" t="s">
        <v>59</v>
      </c>
      <c r="B11" s="21">
        <f t="shared" si="0"/>
        <v>5667657016</v>
      </c>
      <c r="C11" s="23">
        <f>405655258</f>
        <v>405655258</v>
      </c>
      <c r="D11" s="21">
        <f>2348866083</f>
        <v>2348866083</v>
      </c>
      <c r="E11" s="21">
        <f>5787500</f>
        <v>5787500</v>
      </c>
      <c r="F11" s="21">
        <f>173145000+0+2742710000</f>
        <v>2915855000</v>
      </c>
      <c r="G11" s="21">
        <f>58032000+7000000+60745838+83973989+138556606</f>
        <v>348308433</v>
      </c>
      <c r="H11" s="21">
        <f t="shared" si="1"/>
        <v>0</v>
      </c>
      <c r="I11" s="21">
        <v>0</v>
      </c>
      <c r="J11" s="21">
        <v>0</v>
      </c>
      <c r="K11" s="21">
        <f>48840000</f>
        <v>48840000</v>
      </c>
    </row>
    <row r="12" spans="1:11" ht="18" customHeight="1" x14ac:dyDescent="0.2">
      <c r="A12" s="5" t="s">
        <v>60</v>
      </c>
      <c r="B12" s="21">
        <f t="shared" si="0"/>
        <v>1195079521</v>
      </c>
      <c r="C12" s="23">
        <f>196664688</f>
        <v>196664688</v>
      </c>
      <c r="D12" s="21">
        <f>35111961</f>
        <v>35111961</v>
      </c>
      <c r="E12" s="21">
        <f>428182060</f>
        <v>428182060</v>
      </c>
      <c r="F12" s="21">
        <f>245990000+48084000</f>
        <v>294074000</v>
      </c>
      <c r="G12" s="21">
        <f>50157000+62360000+7631250+140231250+19800000+14100000</f>
        <v>294279500</v>
      </c>
      <c r="H12" s="21">
        <f t="shared" si="1"/>
        <v>0</v>
      </c>
      <c r="I12" s="21">
        <v>0</v>
      </c>
      <c r="J12" s="21">
        <v>0</v>
      </c>
      <c r="K12" s="21">
        <f>5352000+138080000</f>
        <v>143432000</v>
      </c>
    </row>
    <row r="13" spans="1:11" ht="18" customHeight="1" x14ac:dyDescent="0.2">
      <c r="A13" s="5" t="s">
        <v>61</v>
      </c>
      <c r="B13" s="21">
        <f t="shared" si="0"/>
        <v>4269772307</v>
      </c>
      <c r="C13" s="23">
        <f>5125000+13264000+46800000+17294582</f>
        <v>82483582</v>
      </c>
      <c r="D13" s="21">
        <f>3847848000</f>
        <v>3847848000</v>
      </c>
      <c r="E13" s="21">
        <f>5975000+42149307</f>
        <v>48124307</v>
      </c>
      <c r="F13" s="21">
        <f>304200000+42600000</f>
        <v>346800000</v>
      </c>
      <c r="G13" s="21">
        <f>27000000</f>
        <v>27000000</v>
      </c>
      <c r="H13" s="21">
        <f t="shared" si="1"/>
        <v>0</v>
      </c>
      <c r="I13" s="21">
        <v>0</v>
      </c>
      <c r="J13" s="21">
        <v>0</v>
      </c>
      <c r="K13" s="21">
        <v>0</v>
      </c>
    </row>
    <row r="14" spans="1:11" ht="18" customHeight="1" x14ac:dyDescent="0.2">
      <c r="A14" s="5" t="s">
        <v>62</v>
      </c>
      <c r="B14" s="21"/>
      <c r="C14" s="23"/>
      <c r="D14" s="21"/>
      <c r="E14" s="21"/>
      <c r="F14" s="21"/>
      <c r="G14" s="21"/>
      <c r="H14" s="21"/>
      <c r="I14" s="21"/>
      <c r="J14" s="21"/>
      <c r="K14" s="21"/>
    </row>
    <row r="15" spans="1:11" ht="18" customHeight="1" x14ac:dyDescent="0.2">
      <c r="A15" s="5" t="s">
        <v>63</v>
      </c>
      <c r="B15" s="21">
        <f t="shared" si="0"/>
        <v>6046904480</v>
      </c>
      <c r="C15" s="23">
        <f>634675855</f>
        <v>634675855</v>
      </c>
      <c r="D15" s="21">
        <f>5417084678</f>
        <v>5417084678</v>
      </c>
      <c r="E15" s="21">
        <f>423090377</f>
        <v>423090377</v>
      </c>
      <c r="F15" s="21">
        <f>39426000</f>
        <v>39426000</v>
      </c>
      <c r="G15" s="21">
        <f>98256300+69047125</f>
        <v>167303425</v>
      </c>
      <c r="H15" s="21">
        <f t="shared" si="1"/>
        <v>0</v>
      </c>
      <c r="I15" s="21">
        <v>0</v>
      </c>
      <c r="J15" s="21">
        <v>0</v>
      </c>
      <c r="K15" s="21">
        <v>0</v>
      </c>
    </row>
    <row r="16" spans="1:11" ht="18" customHeight="1" x14ac:dyDescent="0.2">
      <c r="A16" s="5" t="s">
        <v>64</v>
      </c>
      <c r="B16" s="21">
        <f t="shared" si="0"/>
        <v>24593750</v>
      </c>
      <c r="C16" s="23">
        <f>10184186</f>
        <v>10184186</v>
      </c>
      <c r="D16" s="21">
        <f>2718698</f>
        <v>2718698</v>
      </c>
      <c r="E16" s="21">
        <v>0</v>
      </c>
      <c r="F16" s="21">
        <v>0</v>
      </c>
      <c r="G16" s="21">
        <f>21875052</f>
        <v>21875052</v>
      </c>
      <c r="H16" s="21">
        <f t="shared" si="1"/>
        <v>0</v>
      </c>
      <c r="I16" s="21">
        <v>0</v>
      </c>
      <c r="J16" s="21">
        <v>0</v>
      </c>
      <c r="K16" s="21">
        <v>0</v>
      </c>
    </row>
    <row r="17" spans="1:11" ht="18" customHeight="1" x14ac:dyDescent="0.2">
      <c r="A17" s="5" t="s">
        <v>65</v>
      </c>
      <c r="B17" s="21">
        <f t="shared" si="0"/>
        <v>74199000</v>
      </c>
      <c r="C17" s="23">
        <f>16486000</f>
        <v>16486000</v>
      </c>
      <c r="D17" s="21">
        <v>0</v>
      </c>
      <c r="E17" s="21">
        <v>0</v>
      </c>
      <c r="F17" s="21">
        <f>74199000</f>
        <v>74199000</v>
      </c>
      <c r="G17" s="21">
        <v>0</v>
      </c>
      <c r="H17" s="21">
        <f t="shared" si="1"/>
        <v>0</v>
      </c>
      <c r="I17" s="21">
        <v>0</v>
      </c>
      <c r="J17" s="21">
        <v>0</v>
      </c>
      <c r="K17" s="21">
        <v>0</v>
      </c>
    </row>
    <row r="18" spans="1:11" ht="18" customHeight="1" x14ac:dyDescent="0.2">
      <c r="A18" s="5" t="s">
        <v>61</v>
      </c>
      <c r="B18" s="21">
        <f t="shared" si="0"/>
        <v>39000000</v>
      </c>
      <c r="C18" s="23">
        <f>500000</f>
        <v>500000</v>
      </c>
      <c r="D18" s="21">
        <f>36000000+3000000</f>
        <v>39000000</v>
      </c>
      <c r="E18" s="21">
        <v>0</v>
      </c>
      <c r="F18" s="21">
        <v>0</v>
      </c>
      <c r="G18" s="21">
        <v>0</v>
      </c>
      <c r="H18" s="21">
        <f t="shared" si="1"/>
        <v>0</v>
      </c>
      <c r="I18" s="21">
        <v>0</v>
      </c>
      <c r="J18" s="21">
        <v>0</v>
      </c>
      <c r="K18" s="21">
        <v>0</v>
      </c>
    </row>
    <row r="19" spans="1:11" ht="18" customHeight="1" x14ac:dyDescent="0.2">
      <c r="A19" s="3" t="s">
        <v>66</v>
      </c>
      <c r="B19" s="21">
        <f>SUM(B7:B18)</f>
        <v>19993326816</v>
      </c>
      <c r="C19" s="23">
        <f>SUM(C7:C18)</f>
        <v>1683854267</v>
      </c>
      <c r="D19" s="21">
        <f>SUM(D7:D18)</f>
        <v>12479837359</v>
      </c>
      <c r="E19" s="21">
        <f>SUM(E7:E18)</f>
        <v>1707577297</v>
      </c>
      <c r="F19" s="21">
        <f t="shared" ref="F19:K19" si="2">SUM(F7:F18)</f>
        <v>4429528250</v>
      </c>
      <c r="G19" s="21">
        <f t="shared" si="2"/>
        <v>1184111910</v>
      </c>
      <c r="H19" s="21">
        <f t="shared" si="2"/>
        <v>0</v>
      </c>
      <c r="I19" s="21">
        <f t="shared" si="2"/>
        <v>0</v>
      </c>
      <c r="J19" s="21">
        <f t="shared" si="2"/>
        <v>0</v>
      </c>
      <c r="K19" s="21">
        <f t="shared" si="2"/>
        <v>192272000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"/>
  <sheetViews>
    <sheetView zoomScale="70" zoomScaleNormal="70" workbookViewId="0"/>
  </sheetViews>
  <sheetFormatPr defaultColWidth="8.9140625" defaultRowHeight="11" x14ac:dyDescent="0.2"/>
  <cols>
    <col min="1" max="1" width="22.83203125" style="4" customWidth="1"/>
    <col min="2" max="9" width="12.83203125" style="4" customWidth="1"/>
    <col min="10" max="16384" width="8.9140625" style="4"/>
  </cols>
  <sheetData>
    <row r="1" spans="1:9" ht="21" x14ac:dyDescent="0.3">
      <c r="A1" s="8" t="s">
        <v>67</v>
      </c>
    </row>
    <row r="2" spans="1:9" ht="13" x14ac:dyDescent="0.2">
      <c r="A2" s="7" t="str">
        <f>有形固定資産の明細!A2</f>
        <v>自治体名：見附市</v>
      </c>
    </row>
    <row r="3" spans="1:9" ht="13" x14ac:dyDescent="0.2">
      <c r="A3" s="7" t="str">
        <f>有形固定資産の明細!A3</f>
        <v>年度：令和4年度</v>
      </c>
    </row>
    <row r="4" spans="1:9" ht="13" x14ac:dyDescent="0.2">
      <c r="I4" s="6" t="s">
        <v>119</v>
      </c>
    </row>
    <row r="5" spans="1:9" ht="37.5" customHeight="1" x14ac:dyDescent="0.2">
      <c r="A5" s="11" t="s">
        <v>46</v>
      </c>
      <c r="B5" s="1" t="s">
        <v>68</v>
      </c>
      <c r="C5" s="2" t="s">
        <v>69</v>
      </c>
      <c r="D5" s="2" t="s">
        <v>70</v>
      </c>
      <c r="E5" s="2" t="s">
        <v>71</v>
      </c>
      <c r="F5" s="2" t="s">
        <v>72</v>
      </c>
      <c r="G5" s="2" t="s">
        <v>73</v>
      </c>
      <c r="H5" s="1" t="s">
        <v>74</v>
      </c>
      <c r="I5" s="2" t="s">
        <v>75</v>
      </c>
    </row>
    <row r="6" spans="1:9" ht="18" customHeight="1" x14ac:dyDescent="0.2">
      <c r="A6" s="23">
        <f>SUM(B6:H6)</f>
        <v>19993326816</v>
      </c>
      <c r="B6" s="21">
        <v>19101910642</v>
      </c>
      <c r="C6" s="21">
        <v>891416174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0">
        <v>3.2662895651497754E-3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勅使河原裕貴</dc:creator>
  <cp:lastModifiedBy>裕貴 勅使河原</cp:lastModifiedBy>
  <dcterms:created xsi:type="dcterms:W3CDTF">2023-12-01T00:59:49Z</dcterms:created>
  <dcterms:modified xsi:type="dcterms:W3CDTF">2024-04-17T13:11:36Z</dcterms:modified>
</cp:coreProperties>
</file>